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esicak\AppData\Local\Microsoft\Windows\INetCache\Content.Outlook\MW956QOR\"/>
    </mc:Choice>
  </mc:AlternateContent>
  <xr:revisionPtr revIDLastSave="0" documentId="13_ncr:1_{1EBA528B-D7B6-4159-8BCF-7B956381A2C0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2232" yWindow="2232" windowWidth="17280" windowHeight="888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izdataka'!$A$2:$AG$501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81029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W12" i="31"/>
  <c r="U12" i="31"/>
  <c r="S12" i="31"/>
  <c r="Q12" i="31"/>
  <c r="P12" i="31"/>
  <c r="O12" i="31"/>
  <c r="N12" i="31"/>
  <c r="M12" i="31"/>
  <c r="L12" i="31"/>
  <c r="H12" i="31"/>
  <c r="W35" i="31"/>
  <c r="U35" i="31"/>
  <c r="S35" i="31"/>
  <c r="Q35" i="31"/>
  <c r="P35" i="31"/>
  <c r="O35" i="31"/>
  <c r="N35" i="31"/>
  <c r="M35" i="31"/>
  <c r="L35" i="31"/>
  <c r="H35" i="31"/>
  <c r="W34" i="31"/>
  <c r="U34" i="31"/>
  <c r="S34" i="31"/>
  <c r="Q34" i="31"/>
  <c r="P34" i="31"/>
  <c r="O34" i="31"/>
  <c r="N34" i="31"/>
  <c r="M34" i="31"/>
  <c r="L34" i="31"/>
  <c r="H34" i="31"/>
  <c r="W23" i="31"/>
  <c r="U23" i="31"/>
  <c r="S23" i="31"/>
  <c r="Q23" i="31"/>
  <c r="P23" i="31"/>
  <c r="O23" i="31"/>
  <c r="N23" i="31"/>
  <c r="M23" i="31"/>
  <c r="L23" i="31"/>
  <c r="H23" i="31"/>
  <c r="W24" i="31"/>
  <c r="U24" i="31"/>
  <c r="S24" i="31"/>
  <c r="Q24" i="31"/>
  <c r="P24" i="31"/>
  <c r="O24" i="31"/>
  <c r="N24" i="31"/>
  <c r="M24" i="31"/>
  <c r="L24" i="31"/>
  <c r="H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W51" i="14"/>
  <c r="U51" i="14"/>
  <c r="S51" i="14"/>
  <c r="Q51" i="14"/>
  <c r="P51" i="14"/>
  <c r="O51" i="14"/>
  <c r="N51" i="14"/>
  <c r="M51" i="14"/>
  <c r="L51" i="14"/>
  <c r="H51" i="14"/>
  <c r="W50" i="14"/>
  <c r="U50" i="14"/>
  <c r="S50" i="14"/>
  <c r="Q50" i="14"/>
  <c r="P50" i="14"/>
  <c r="O50" i="14"/>
  <c r="N50" i="14"/>
  <c r="M50" i="14"/>
  <c r="L50" i="14"/>
  <c r="H50" i="14"/>
  <c r="W49" i="14"/>
  <c r="U49" i="14"/>
  <c r="S49" i="14"/>
  <c r="Q49" i="14"/>
  <c r="P49" i="14"/>
  <c r="O49" i="14"/>
  <c r="N49" i="14"/>
  <c r="M49" i="14"/>
  <c r="L49" i="14"/>
  <c r="H49" i="14"/>
  <c r="W48" i="14"/>
  <c r="U48" i="14"/>
  <c r="S48" i="14"/>
  <c r="Q48" i="14"/>
  <c r="P48" i="14"/>
  <c r="O48" i="14"/>
  <c r="N48" i="14"/>
  <c r="M48" i="14"/>
  <c r="L48" i="14"/>
  <c r="H48" i="14"/>
  <c r="W46" i="14"/>
  <c r="U46" i="14"/>
  <c r="S46" i="14"/>
  <c r="Q46" i="14"/>
  <c r="P46" i="14"/>
  <c r="O46" i="14"/>
  <c r="N46" i="14"/>
  <c r="M46" i="14"/>
  <c r="L46" i="14"/>
  <c r="H46" i="14"/>
  <c r="W45" i="14"/>
  <c r="U45" i="14"/>
  <c r="S45" i="14"/>
  <c r="Q45" i="14"/>
  <c r="P45" i="14"/>
  <c r="O45" i="14"/>
  <c r="N45" i="14"/>
  <c r="M45" i="14"/>
  <c r="L45" i="14"/>
  <c r="H45" i="14"/>
  <c r="W44" i="14"/>
  <c r="U44" i="14"/>
  <c r="S44" i="14"/>
  <c r="Q44" i="14"/>
  <c r="P44" i="14"/>
  <c r="O44" i="14"/>
  <c r="N44" i="14"/>
  <c r="M44" i="14"/>
  <c r="L44" i="14"/>
  <c r="H44" i="14"/>
  <c r="W43" i="14"/>
  <c r="U43" i="14"/>
  <c r="S43" i="14"/>
  <c r="Q43" i="14"/>
  <c r="P43" i="14"/>
  <c r="O43" i="14"/>
  <c r="N43" i="14"/>
  <c r="M43" i="14"/>
  <c r="L43" i="14"/>
  <c r="H43" i="14"/>
  <c r="W42" i="14"/>
  <c r="U42" i="14"/>
  <c r="S42" i="14"/>
  <c r="Q42" i="14"/>
  <c r="P42" i="14"/>
  <c r="O42" i="14"/>
  <c r="N42" i="14"/>
  <c r="M42" i="14"/>
  <c r="L42" i="14"/>
  <c r="H42" i="14"/>
  <c r="W41" i="14"/>
  <c r="U41" i="14"/>
  <c r="S41" i="14"/>
  <c r="Q41" i="14"/>
  <c r="P41" i="14"/>
  <c r="O41" i="14"/>
  <c r="N41" i="14"/>
  <c r="M41" i="14"/>
  <c r="L41" i="14"/>
  <c r="H41" i="14"/>
  <c r="W40" i="14"/>
  <c r="U40" i="14"/>
  <c r="S40" i="14"/>
  <c r="Q40" i="14"/>
  <c r="P40" i="14"/>
  <c r="O40" i="14"/>
  <c r="N40" i="14"/>
  <c r="M40" i="14"/>
  <c r="L40" i="14"/>
  <c r="H40" i="14"/>
  <c r="W35" i="14"/>
  <c r="U35" i="14"/>
  <c r="S35" i="14"/>
  <c r="Q35" i="14"/>
  <c r="P35" i="14"/>
  <c r="O35" i="14"/>
  <c r="N35" i="14"/>
  <c r="M35" i="14"/>
  <c r="L35" i="14"/>
  <c r="H35" i="14"/>
  <c r="W34" i="14"/>
  <c r="U34" i="14"/>
  <c r="S34" i="14"/>
  <c r="Q34" i="14"/>
  <c r="P34" i="14"/>
  <c r="O34" i="14"/>
  <c r="N34" i="14"/>
  <c r="M34" i="14"/>
  <c r="L34" i="14"/>
  <c r="H34" i="14"/>
  <c r="W33" i="14"/>
  <c r="U33" i="14"/>
  <c r="S33" i="14"/>
  <c r="Q33" i="14"/>
  <c r="P33" i="14"/>
  <c r="O33" i="14"/>
  <c r="N33" i="14"/>
  <c r="M33" i="14"/>
  <c r="L33" i="14"/>
  <c r="H33" i="14"/>
  <c r="W32" i="14"/>
  <c r="U32" i="14"/>
  <c r="S32" i="14"/>
  <c r="Q32" i="14"/>
  <c r="P32" i="14"/>
  <c r="O32" i="14"/>
  <c r="N32" i="14"/>
  <c r="M32" i="14"/>
  <c r="L32" i="14"/>
  <c r="H32" i="14"/>
  <c r="W31" i="14"/>
  <c r="U31" i="14"/>
  <c r="S31" i="14"/>
  <c r="Q31" i="14"/>
  <c r="P31" i="14"/>
  <c r="O31" i="14"/>
  <c r="N31" i="14"/>
  <c r="M31" i="14"/>
  <c r="L31" i="14"/>
  <c r="H31" i="14"/>
  <c r="W29" i="14"/>
  <c r="U29" i="14"/>
  <c r="S29" i="14"/>
  <c r="Q29" i="14"/>
  <c r="P29" i="14"/>
  <c r="O29" i="14"/>
  <c r="N29" i="14"/>
  <c r="M29" i="14"/>
  <c r="L29" i="14"/>
  <c r="H29" i="14"/>
  <c r="W28" i="14"/>
  <c r="U28" i="14"/>
  <c r="S28" i="14"/>
  <c r="Q28" i="14"/>
  <c r="P28" i="14"/>
  <c r="O28" i="14"/>
  <c r="N28" i="14"/>
  <c r="M28" i="14"/>
  <c r="L28" i="14"/>
  <c r="H28" i="14"/>
  <c r="W27" i="14"/>
  <c r="U27" i="14"/>
  <c r="S27" i="14"/>
  <c r="Q27" i="14"/>
  <c r="P27" i="14"/>
  <c r="O27" i="14"/>
  <c r="N27" i="14"/>
  <c r="M27" i="14"/>
  <c r="L27" i="14"/>
  <c r="H27" i="14"/>
  <c r="W26" i="14"/>
  <c r="U26" i="14"/>
  <c r="S26" i="14"/>
  <c r="Q26" i="14"/>
  <c r="P26" i="14"/>
  <c r="O26" i="14"/>
  <c r="N26" i="14"/>
  <c r="M26" i="14"/>
  <c r="L26" i="14"/>
  <c r="H26" i="14"/>
  <c r="W25" i="14"/>
  <c r="U25" i="14"/>
  <c r="S25" i="14"/>
  <c r="Q25" i="14"/>
  <c r="P25" i="14"/>
  <c r="O25" i="14"/>
  <c r="N25" i="14"/>
  <c r="M25" i="14"/>
  <c r="L25" i="14"/>
  <c r="H25" i="14"/>
  <c r="W24" i="14"/>
  <c r="U24" i="14"/>
  <c r="S24" i="14"/>
  <c r="Q24" i="14"/>
  <c r="P24" i="14"/>
  <c r="O24" i="14"/>
  <c r="N24" i="14"/>
  <c r="M24" i="14"/>
  <c r="L24" i="14"/>
  <c r="H24" i="14"/>
  <c r="W23" i="14"/>
  <c r="U23" i="14"/>
  <c r="S23" i="14"/>
  <c r="Q23" i="14"/>
  <c r="P23" i="14"/>
  <c r="O23" i="14"/>
  <c r="N23" i="14"/>
  <c r="M23" i="14"/>
  <c r="L23" i="14"/>
  <c r="H23" i="14"/>
  <c r="W18" i="14"/>
  <c r="U18" i="14"/>
  <c r="S18" i="14"/>
  <c r="Q18" i="14"/>
  <c r="P18" i="14"/>
  <c r="O18" i="14"/>
  <c r="N18" i="14"/>
  <c r="M18" i="14"/>
  <c r="L18" i="14"/>
  <c r="H18" i="14"/>
  <c r="W17" i="14"/>
  <c r="U17" i="14"/>
  <c r="S17" i="14"/>
  <c r="Q17" i="14"/>
  <c r="P17" i="14"/>
  <c r="O17" i="14"/>
  <c r="N17" i="14"/>
  <c r="M17" i="14"/>
  <c r="L17" i="14"/>
  <c r="H17" i="14"/>
  <c r="W16" i="14"/>
  <c r="U16" i="14"/>
  <c r="S16" i="14"/>
  <c r="Q16" i="14"/>
  <c r="P16" i="14"/>
  <c r="O16" i="14"/>
  <c r="N16" i="14"/>
  <c r="M16" i="14"/>
  <c r="L16" i="14"/>
  <c r="H16" i="14"/>
  <c r="W15" i="14"/>
  <c r="U15" i="14"/>
  <c r="S15" i="14"/>
  <c r="Q15" i="14"/>
  <c r="P15" i="14"/>
  <c r="O15" i="14"/>
  <c r="N15" i="14"/>
  <c r="M15" i="14"/>
  <c r="L15" i="14"/>
  <c r="H15" i="14"/>
  <c r="W14" i="14"/>
  <c r="U14" i="14"/>
  <c r="S14" i="14"/>
  <c r="Q14" i="14"/>
  <c r="P14" i="14"/>
  <c r="O14" i="14"/>
  <c r="N14" i="14"/>
  <c r="M14" i="14"/>
  <c r="L14" i="14"/>
  <c r="H14" i="14"/>
  <c r="W12" i="14"/>
  <c r="U12" i="14"/>
  <c r="S12" i="14"/>
  <c r="Q12" i="14"/>
  <c r="P12" i="14"/>
  <c r="O12" i="14"/>
  <c r="N12" i="14"/>
  <c r="M12" i="14"/>
  <c r="L12" i="14"/>
  <c r="H12" i="14"/>
  <c r="W11" i="14"/>
  <c r="U11" i="14"/>
  <c r="S11" i="14"/>
  <c r="Q11" i="14"/>
  <c r="P11" i="14"/>
  <c r="O11" i="14"/>
  <c r="N11" i="14"/>
  <c r="M11" i="14"/>
  <c r="L11" i="14"/>
  <c r="H11" i="14"/>
  <c r="W10" i="14"/>
  <c r="U10" i="14"/>
  <c r="S10" i="14"/>
  <c r="Q10" i="14"/>
  <c r="P10" i="14"/>
  <c r="O10" i="14"/>
  <c r="N10" i="14"/>
  <c r="M10" i="14"/>
  <c r="L10" i="14"/>
  <c r="H10" i="14"/>
  <c r="W9" i="14"/>
  <c r="U9" i="14"/>
  <c r="S9" i="14"/>
  <c r="Q9" i="14"/>
  <c r="P9" i="14"/>
  <c r="O9" i="14"/>
  <c r="N9" i="14"/>
  <c r="M9" i="14"/>
  <c r="L9" i="14"/>
  <c r="H9" i="14"/>
  <c r="W8" i="14"/>
  <c r="U8" i="14"/>
  <c r="S8" i="14"/>
  <c r="Q8" i="14"/>
  <c r="P8" i="14"/>
  <c r="O8" i="14"/>
  <c r="N8" i="14"/>
  <c r="M8" i="14"/>
  <c r="L8" i="14"/>
  <c r="H8" i="14"/>
  <c r="W7" i="14"/>
  <c r="U7" i="14"/>
  <c r="S7" i="14"/>
  <c r="Q7" i="14"/>
  <c r="P7" i="14"/>
  <c r="O7" i="14"/>
  <c r="N7" i="14"/>
  <c r="M7" i="14"/>
  <c r="L7" i="14"/>
  <c r="H7" i="14"/>
  <c r="W6" i="14"/>
  <c r="U6" i="14"/>
  <c r="S6" i="14"/>
  <c r="Q6" i="14"/>
  <c r="P6" i="14"/>
  <c r="O6" i="14"/>
  <c r="N6" i="14"/>
  <c r="M6" i="14"/>
  <c r="L6" i="14"/>
  <c r="H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U30" i="14" l="1"/>
  <c r="L30" i="14"/>
  <c r="Q30" i="14"/>
  <c r="O30" i="14"/>
  <c r="L47" i="14"/>
  <c r="H30" i="14"/>
  <c r="M30" i="14"/>
  <c r="W30" i="14"/>
  <c r="H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H33" i="31"/>
  <c r="L33" i="31"/>
  <c r="M33" i="31"/>
  <c r="N33" i="31"/>
  <c r="O33" i="31"/>
  <c r="P33" i="31"/>
  <c r="Q33" i="31"/>
  <c r="S33" i="31"/>
  <c r="U33" i="31"/>
  <c r="W33" i="31"/>
  <c r="H22" i="31"/>
  <c r="L22" i="31"/>
  <c r="M22" i="31"/>
  <c r="N22" i="31"/>
  <c r="O22" i="31"/>
  <c r="P22" i="31"/>
  <c r="Q22" i="31"/>
  <c r="S22" i="31"/>
  <c r="U22" i="31"/>
  <c r="W22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13" i="14" l="1"/>
  <c r="N39" i="14"/>
  <c r="N5" i="14"/>
  <c r="O39" i="14"/>
  <c r="O13" i="14"/>
  <c r="O5" i="14"/>
  <c r="L39" i="14"/>
  <c r="Y83" i="17"/>
  <c r="Z83" i="17"/>
  <c r="Y82" i="17"/>
  <c r="Z82" i="17"/>
  <c r="N4" i="14" l="1"/>
  <c r="C19" i="32" s="1"/>
  <c r="N38" i="14"/>
  <c r="O4" i="14"/>
  <c r="L38" i="14"/>
  <c r="O38" i="14"/>
  <c r="Y10" i="17"/>
  <c r="Z10" i="17"/>
  <c r="N9" i="34" l="1"/>
  <c r="L25" i="34"/>
  <c r="L26" i="34" s="1"/>
  <c r="E17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J12" i="31" l="1"/>
  <c r="J23" i="31"/>
  <c r="J32" i="14"/>
  <c r="J34" i="14"/>
  <c r="J31" i="14"/>
  <c r="J51" i="14"/>
  <c r="J29" i="14"/>
  <c r="J10" i="14"/>
  <c r="J28" i="14"/>
  <c r="J50" i="14"/>
  <c r="J16" i="14"/>
  <c r="J25" i="14"/>
  <c r="J44" i="14"/>
  <c r="J18" i="14"/>
  <c r="J13" i="31"/>
  <c r="J49" i="14"/>
  <c r="J15" i="14"/>
  <c r="J48" i="14"/>
  <c r="J14" i="14"/>
  <c r="J46" i="14"/>
  <c r="J12" i="14"/>
  <c r="J45" i="14"/>
  <c r="J11" i="14"/>
  <c r="J33" i="14"/>
  <c r="J35" i="31"/>
  <c r="J24" i="14"/>
  <c r="J52" i="14"/>
  <c r="J9" i="14"/>
  <c r="J34" i="31"/>
  <c r="J42" i="14"/>
  <c r="J8" i="14"/>
  <c r="J41" i="14"/>
  <c r="J7" i="14"/>
  <c r="J40" i="14"/>
  <c r="J6" i="14"/>
  <c r="J35" i="14"/>
  <c r="J27" i="14"/>
  <c r="J26" i="14"/>
  <c r="J24" i="31"/>
  <c r="J17" i="14"/>
  <c r="J23" i="14"/>
  <c r="J43" i="14"/>
  <c r="F13" i="31"/>
  <c r="F23" i="31"/>
  <c r="F12" i="31"/>
  <c r="F24" i="31"/>
  <c r="F34" i="31"/>
  <c r="F35" i="31"/>
  <c r="F52" i="14"/>
  <c r="F48" i="14"/>
  <c r="F43" i="14"/>
  <c r="F35" i="14"/>
  <c r="F31" i="14"/>
  <c r="F26" i="14"/>
  <c r="F18" i="14"/>
  <c r="F14" i="14"/>
  <c r="F9" i="14"/>
  <c r="F46" i="14"/>
  <c r="F17" i="14"/>
  <c r="F49" i="14"/>
  <c r="F44" i="14"/>
  <c r="F40" i="14"/>
  <c r="F32" i="14"/>
  <c r="F27" i="14"/>
  <c r="F23" i="14"/>
  <c r="F15" i="14"/>
  <c r="F10" i="14"/>
  <c r="F6" i="14"/>
  <c r="F51" i="14"/>
  <c r="F34" i="14"/>
  <c r="F29" i="14"/>
  <c r="F25" i="14"/>
  <c r="F8" i="14"/>
  <c r="F50" i="14"/>
  <c r="F45" i="14"/>
  <c r="F41" i="14"/>
  <c r="F33" i="14"/>
  <c r="F28" i="14"/>
  <c r="F24" i="14"/>
  <c r="F16" i="14"/>
  <c r="F11" i="14"/>
  <c r="F7" i="14"/>
  <c r="F42" i="14"/>
  <c r="F12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J33" i="31" l="1"/>
  <c r="J47" i="14"/>
  <c r="J22" i="31"/>
  <c r="J30" i="14"/>
  <c r="J11" i="31"/>
  <c r="F33" i="31"/>
  <c r="F11" i="31"/>
  <c r="F39" i="14"/>
  <c r="F47" i="14"/>
  <c r="F30" i="14"/>
  <c r="F5" i="14"/>
  <c r="F13" i="14"/>
  <c r="F22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F4" i="14" l="1"/>
  <c r="C8" i="32" s="1"/>
  <c r="F38" i="14"/>
  <c r="E8" i="32" s="1"/>
  <c r="V38" i="14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F9" i="34" l="1"/>
  <c r="F25" i="34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<sst xmlns="http://schemas.openxmlformats.org/spreadsheetml/2006/main" count="14257" uniqueCount="5311">
  <si>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</si>
  <si>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</si>
  <si>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</si>
  <si>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</si>
  <si>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</si>
  <si>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</si>
  <si>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</si>
  <si>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</si>
  <si>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</si>
  <si>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</si>
  <si>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</si>
  <si>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</si>
  <si>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</si>
  <si>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</si>
  <si>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</si>
  <si>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</si>
  <si>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</si>
  <si>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</si>
  <si>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</si>
  <si>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</si>
  <si>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</si>
  <si>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</si>
  <si>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</si>
  <si>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</si>
  <si>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</si>
  <si>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</si>
  <si>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</si>
  <si>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</si>
  <si>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</si>
  <si>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</si>
  <si>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</si>
  <si>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</si>
  <si>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</si>
  <si>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</si>
  <si>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</si>
  <si>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</si>
  <si>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</si>
  <si>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</si>
  <si>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</si>
  <si>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</si>
  <si>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</si>
  <si>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</si>
  <si>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</si>
  <si>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</si>
  <si>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</si>
  <si>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</si>
  <si>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</si>
  <si>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</si>
  <si>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</si>
  <si>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</si>
  <si>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</si>
  <si>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</si>
  <si>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</si>
  <si>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</si>
  <si>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</si>
  <si>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</si>
  <si>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</si>
  <si>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</si>
  <si>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</si>
  <si>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</si>
  <si>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</si>
  <si>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</si>
  <si>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</si>
  <si>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</si>
  <si>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</si>
  <si>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</si>
  <si>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</si>
  <si>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</si>
  <si>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</si>
  <si>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</si>
  <si>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</si>
  <si>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</si>
  <si>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</si>
  <si>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</si>
  <si>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</si>
  <si>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</si>
  <si>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</si>
  <si>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</si>
  <si>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</si>
  <si>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</si>
  <si>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</si>
  <si>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</si>
  <si>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</si>
  <si>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</si>
  <si>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</si>
  <si>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</si>
  <si>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</si>
  <si>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</si>
  <si>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</si>
  <si>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</si>
  <si>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</si>
  <si>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</si>
  <si>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</si>
  <si>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</si>
  <si>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</si>
  <si>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</si>
  <si>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</si>
  <si>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</si>
  <si>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</si>
  <si>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</si>
  <si>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</si>
  <si>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</si>
  <si>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</si>
  <si>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</si>
  <si>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</si>
  <si>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</si>
  <si>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</si>
  <si>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</si>
  <si>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</si>
  <si>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</si>
  <si>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</si>
  <si>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</si>
  <si>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</si>
  <si>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</si>
  <si>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</si>
  <si>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</si>
  <si>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</si>
  <si>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</si>
  <si>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</si>
  <si>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</si>
  <si>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</si>
  <si>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</si>
  <si>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</si>
  <si>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</si>
  <si>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</si>
  <si>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</si>
  <si>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</si>
  <si>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</si>
  <si>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</si>
  <si>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</si>
  <si>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</si>
  <si>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</si>
  <si>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</si>
  <si>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</si>
  <si>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</si>
  <si>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</si>
  <si>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</si>
  <si>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</si>
  <si>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</si>
  <si>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</si>
  <si>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</si>
  <si>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</si>
  <si>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</si>
  <si>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</si>
  <si>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</si>
  <si>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</si>
  <si>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</si>
  <si>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</si>
  <si>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</si>
  <si>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</si>
  <si>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</si>
  <si>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</si>
  <si>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</si>
  <si>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</si>
  <si>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</si>
  <si>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</si>
  <si>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</si>
  <si>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</si>
  <si>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</si>
  <si>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</si>
  <si>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</si>
  <si>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</si>
  <si>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</si>
  <si>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</si>
  <si>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</si>
  <si>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</si>
  <si>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</si>
  <si>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</si>
  <si>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</si>
  <si>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</si>
  <si>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</si>
  <si>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</si>
  <si>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</si>
  <si>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</si>
  <si>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</si>
  <si>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</si>
  <si>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</si>
  <si>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</si>
  <si>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</si>
  <si>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</si>
  <si>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</si>
  <si>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</si>
  <si>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</si>
  <si>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</si>
  <si>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</si>
  <si>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</si>
  <si>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</si>
  <si>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</si>
  <si>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</si>
  <si>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</si>
  <si>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</si>
  <si>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</si>
  <si>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</si>
  <si>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</si>
  <si>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</si>
  <si>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</si>
  <si>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</si>
  <si>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</si>
  <si>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</si>
  <si>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</si>
  <si>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</si>
  <si>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</si>
  <si>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</si>
  <si>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</si>
  <si>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</si>
  <si>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</si>
  <si>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</si>
  <si>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</si>
  <si>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</si>
  <si>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</si>
  <si>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</si>
  <si>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</si>
  <si>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</si>
  <si>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</si>
  <si>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</si>
  <si>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</si>
  <si>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</si>
  <si>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</si>
  <si>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</si>
  <si>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</si>
  <si>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</si>
  <si>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</si>
  <si>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</si>
  <si>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</si>
  <si>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</si>
  <si>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</si>
  <si>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</si>
  <si>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</si>
  <si>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</si>
  <si>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</si>
  <si>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</si>
  <si>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</si>
  <si>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</si>
  <si>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</si>
  <si>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</si>
  <si>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</si>
  <si>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</si>
  <si>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</si>
  <si>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</si>
  <si>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</si>
  <si>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</si>
  <si>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</si>
  <si>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</si>
  <si>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</si>
  <si>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</si>
  <si>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</si>
  <si>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</si>
  <si>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</si>
  <si>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</si>
  <si>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</si>
  <si>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</si>
  <si>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</si>
  <si>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</si>
  <si>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</si>
  <si>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</si>
  <si>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</si>
  <si>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</si>
  <si>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</si>
  <si>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</si>
  <si>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</si>
  <si>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</si>
  <si>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</si>
  <si>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</si>
  <si>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</si>
  <si>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</si>
  <si>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</si>
  <si>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</si>
  <si>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</si>
  <si>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</si>
  <si>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</si>
  <si>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</si>
  <si>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</si>
  <si>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</si>
  <si>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</si>
  <si>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</si>
  <si>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</si>
  <si>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</si>
  <si>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</si>
  <si>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</si>
  <si>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</si>
  <si>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</si>
  <si>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</si>
  <si>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</si>
  <si>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</si>
  <si>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</si>
  <si>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</si>
  <si>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</si>
  <si>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</si>
  <si>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</si>
  <si>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</si>
  <si>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</si>
  <si>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</si>
  <si>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</si>
  <si>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</si>
  <si>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</si>
  <si>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</si>
  <si>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</si>
  <si>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</si>
  <si>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</si>
  <si>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</si>
  <si>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</si>
  <si>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</si>
  <si>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</si>
  <si>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</si>
  <si>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</si>
  <si>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</si>
  <si>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</si>
  <si>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</si>
  <si>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</si>
  <si>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</si>
  <si>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</si>
  <si>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</si>
  <si>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</si>
  <si>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</si>
  <si>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</si>
  <si>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</si>
  <si>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</si>
  <si>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</si>
  <si>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</si>
  <si>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</si>
  <si>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</si>
  <si>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</si>
  <si>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</si>
  <si>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</si>
  <si>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</si>
  <si>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</si>
  <si>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</si>
  <si>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</si>
  <si>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</si>
  <si>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</si>
  <si>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</si>
  <si>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</si>
  <si>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</si>
  <si>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</si>
  <si>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</si>
  <si>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</si>
  <si>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</si>
  <si>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</si>
  <si>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</si>
  <si>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</si>
  <si>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</si>
  <si>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</si>
  <si>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</si>
  <si>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</si>
  <si>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</si>
  <si>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</si>
  <si>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</si>
  <si>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</si>
  <si>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</si>
  <si>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</si>
  <si>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</si>
  <si>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</si>
  <si>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</si>
  <si>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</si>
  <si>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</si>
  <si>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</si>
  <si>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</si>
  <si>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</si>
  <si>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</si>
  <si>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</si>
  <si>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</si>
  <si>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</si>
  <si>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</si>
  <si>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</si>
  <si>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</si>
  <si>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</si>
  <si>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</si>
  <si>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</si>
  <si>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</si>
  <si>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</si>
  <si>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</si>
  <si>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</si>
  <si>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</si>
  <si>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</si>
  <si>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</si>
  <si>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</si>
  <si>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</si>
  <si>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</si>
  <si>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</si>
  <si>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</si>
  <si>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</si>
  <si>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</si>
  <si>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</si>
  <si>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</si>
  <si>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</si>
  <si>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</si>
  <si>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</si>
  <si>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</si>
  <si>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</si>
  <si>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</si>
  <si>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</si>
  <si>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</si>
  <si>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</si>
  <si>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</si>
  <si>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</si>
  <si>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</si>
  <si>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</si>
  <si>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</si>
  <si>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</si>
  <si>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</si>
  <si>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</si>
  <si>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</si>
  <si>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</si>
  <si>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</si>
  <si>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</si>
  <si>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</si>
  <si>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</si>
  <si>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</si>
  <si>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</si>
  <si>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</si>
  <si>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</si>
  <si>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</si>
  <si>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</si>
  <si>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</si>
  <si>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</si>
  <si>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</si>
  <si>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</si>
  <si>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</si>
  <si>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</si>
  <si>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</si>
  <si>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</si>
  <si>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</si>
  <si>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</si>
  <si>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</si>
  <si>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</si>
  <si>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</si>
  <si>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</si>
  <si>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</si>
  <si>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</si>
  <si>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</si>
  <si>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</si>
  <si>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</si>
  <si>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</si>
  <si>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</si>
  <si>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</si>
  <si>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</si>
  <si>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</si>
  <si>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</si>
  <si>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</si>
  <si>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</si>
  <si>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</si>
  <si>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</si>
  <si>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</si>
  <si>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</si>
  <si>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</si>
  <si>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</si>
  <si>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</si>
  <si>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</si>
  <si>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</si>
  <si>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</si>
  <si>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</si>
  <si>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</si>
  <si>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</si>
  <si>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</si>
  <si>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</si>
  <si>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</si>
  <si>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</si>
  <si>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</si>
  <si>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</si>
  <si>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</si>
  <si>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</si>
  <si>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</si>
  <si>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</si>
  <si>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</si>
  <si>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</si>
  <si>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</si>
  <si>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</si>
  <si>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</si>
  <si>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</si>
  <si>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</si>
  <si>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</si>
  <si>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</si>
  <si>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</si>
  <si>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</si>
  <si>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</si>
  <si>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</si>
  <si>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</si>
  <si>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</si>
  <si>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</si>
  <si>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</si>
  <si>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</si>
  <si>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</si>
  <si>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</si>
  <si>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</si>
  <si>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</si>
  <si>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</si>
  <si>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</si>
  <si>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</si>
  <si>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</si>
  <si>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</si>
  <si>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</si>
  <si>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</si>
  <si>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</si>
  <si>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</si>
  <si>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</si>
  <si>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</si>
  <si>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</si>
  <si>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</si>
  <si>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</si>
  <si>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</si>
  <si>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</si>
  <si>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</si>
  <si>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</si>
  <si>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</si>
  <si>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</si>
  <si>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</si>
  <si>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</si>
  <si>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</si>
  <si>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</si>
  <si>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</si>
  <si>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</si>
  <si>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</si>
  <si>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</si>
  <si>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</si>
  <si>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</si>
  <si>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</si>
  <si>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</si>
  <si>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</si>
  <si>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</si>
  <si>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</si>
  <si>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</si>
  <si>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</si>
  <si>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</si>
  <si>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</si>
  <si>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</si>
  <si>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</si>
  <si>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</si>
  <si>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</si>
  <si>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</si>
  <si>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</si>
  <si>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</si>
  <si>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</si>
  <si>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</si>
  <si>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</si>
  <si>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</si>
  <si>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</si>
  <si>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</si>
  <si>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</si>
  <si>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</si>
  <si>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</si>
  <si>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</si>
  <si>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</si>
  <si>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</si>
  <si>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</si>
  <si>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</si>
  <si>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</si>
  <si>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</si>
  <si>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</si>
  <si>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</si>
  <si>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</si>
  <si>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</si>
  <si>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</si>
  <si>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</si>
  <si>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</si>
  <si>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</si>
  <si>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</si>
  <si>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</si>
  <si>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</si>
  <si>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</si>
  <si>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</si>
  <si>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</si>
  <si>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</si>
  <si>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</si>
  <si>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</si>
  <si>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</si>
  <si>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</si>
  <si>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</si>
  <si>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</si>
  <si>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</si>
  <si>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</si>
  <si>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</si>
  <si>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</si>
  <si>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</si>
  <si>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</si>
  <si>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</si>
  <si>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</si>
  <si>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</si>
  <si>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</si>
  <si>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</si>
  <si>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</si>
  <si>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</si>
  <si>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</si>
  <si>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</si>
  <si>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</si>
  <si>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</si>
  <si>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</si>
  <si>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</si>
  <si>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</si>
  <si>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</si>
  <si>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</si>
  <si>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</si>
  <si>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</si>
  <si>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</si>
  <si>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</si>
  <si>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</si>
  <si>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</si>
  <si>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</si>
  <si>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</si>
  <si>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</si>
  <si>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</si>
  <si>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</si>
  <si>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</si>
  <si>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</si>
  <si>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</si>
  <si>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</si>
  <si>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</si>
  <si>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</si>
  <si>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</si>
  <si>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</si>
  <si>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</si>
  <si>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</si>
  <si>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</si>
  <si>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</si>
  <si>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</si>
  <si>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</si>
  <si>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</si>
  <si>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</si>
  <si>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</si>
  <si>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</si>
  <si>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</si>
  <si>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</si>
  <si>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</si>
  <si>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</si>
  <si>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</si>
  <si>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</si>
  <si>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</si>
  <si>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</si>
  <si>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</si>
  <si>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</si>
  <si>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</si>
  <si>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</si>
  <si>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</si>
  <si>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</si>
  <si>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</si>
  <si>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</si>
  <si>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</si>
  <si>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</si>
  <si>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</si>
  <si>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</si>
  <si>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</si>
  <si>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</si>
  <si>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</si>
  <si>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</si>
  <si>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</si>
  <si>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</si>
  <si>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</si>
  <si>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</si>
  <si>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</si>
  <si>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</si>
  <si>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</si>
  <si>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</si>
  <si>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</si>
  <si>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</si>
  <si>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</si>
  <si>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</si>
  <si>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</si>
  <si>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</si>
  <si>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</si>
  <si>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</si>
  <si>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</si>
  <si>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</si>
  <si>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</si>
  <si>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</si>
  <si>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</si>
  <si>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</si>
  <si>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</si>
  <si>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</si>
  <si>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</si>
  <si>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</si>
  <si>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</si>
  <si>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</si>
  <si>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</si>
  <si>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</si>
  <si>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</si>
  <si>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</si>
  <si>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</si>
  <si>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</si>
  <si>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</si>
  <si>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</si>
  <si>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</si>
  <si>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</si>
  <si>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</si>
  <si>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</si>
  <si>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</si>
  <si>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</si>
  <si>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</si>
  <si>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</si>
  <si>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</si>
  <si>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</si>
  <si>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</si>
  <si>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</si>
  <si>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</si>
  <si>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</si>
  <si>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</si>
  <si>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</si>
  <si>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</si>
  <si>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</si>
  <si>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</si>
  <si>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</si>
  <si>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</si>
  <si>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</si>
  <si>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</si>
  <si>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</si>
  <si>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</si>
  <si>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</si>
  <si>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</si>
  <si>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</si>
  <si>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</si>
  <si>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</si>
  <si>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</si>
  <si>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</si>
  <si>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</si>
  <si>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</si>
  <si>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</si>
  <si>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</si>
  <si>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</si>
  <si>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</si>
  <si>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</si>
  <si>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</si>
  <si>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</si>
  <si>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</si>
  <si>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</si>
  <si>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</si>
  <si>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</si>
  <si>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</si>
  <si>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</si>
  <si>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</si>
  <si>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</si>
  <si>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</si>
  <si>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</si>
  <si>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</si>
  <si>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</si>
  <si>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</si>
  <si>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</si>
  <si>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</si>
  <si>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</si>
  <si>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</si>
  <si>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</si>
  <si>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</si>
  <si>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</si>
  <si>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</si>
  <si>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</si>
  <si>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</si>
  <si>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</si>
  <si>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</si>
  <si>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</si>
  <si>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</si>
  <si>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</si>
  <si>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</si>
  <si>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</si>
  <si>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</si>
  <si>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</si>
  <si>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</si>
  <si>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</si>
  <si>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</si>
  <si>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</si>
  <si>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</si>
  <si>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</si>
  <si>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</si>
  <si>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</si>
  <si>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</si>
  <si>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</si>
  <si>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</si>
  <si>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</si>
  <si>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</si>
  <si>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</si>
  <si>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</si>
  <si>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</si>
  <si>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</si>
  <si>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</si>
  <si>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</si>
  <si>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</si>
  <si>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</si>
  <si>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</si>
  <si>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</si>
  <si>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</si>
  <si>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</si>
  <si>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</si>
  <si>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</si>
  <si>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</si>
  <si>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</si>
  <si>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</si>
  <si>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</si>
  <si>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</si>
  <si>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</si>
  <si>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</si>
  <si>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</si>
  <si>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</si>
  <si>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</si>
  <si>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</si>
  <si>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</si>
  <si>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</si>
  <si>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</si>
  <si>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</si>
  <si>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</si>
  <si>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</si>
  <si>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</si>
  <si>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</si>
  <si>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</si>
  <si>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</si>
  <si>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</si>
  <si>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</si>
  <si>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</si>
  <si>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</si>
  <si>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</si>
  <si>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</si>
  <si>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</si>
  <si>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</si>
  <si>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</si>
  <si>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</si>
  <si>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</si>
  <si>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</si>
  <si>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</si>
  <si>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</si>
  <si>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</si>
  <si>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</si>
  <si>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</si>
  <si>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</si>
  <si>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</si>
  <si>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</si>
  <si>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</si>
  <si>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</si>
  <si>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</si>
  <si>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</si>
  <si>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</si>
  <si>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</si>
  <si>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</si>
  <si>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</si>
  <si>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</si>
  <si>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</si>
  <si>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</si>
  <si>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</si>
  <si>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</si>
  <si>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</si>
  <si>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</si>
  <si>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</si>
  <si>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</si>
  <si>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</si>
  <si>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</si>
  <si>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</si>
  <si>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</si>
  <si>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</si>
  <si>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</si>
  <si>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</si>
  <si>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</si>
  <si>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</si>
  <si>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</si>
  <si>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</si>
  <si>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</si>
  <si>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</si>
  <si>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</si>
  <si>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</si>
  <si>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</si>
  <si>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</si>
  <si>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</si>
  <si>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</si>
  <si>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</si>
  <si>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</si>
  <si>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</si>
  <si>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</si>
  <si>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</si>
  <si>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</si>
  <si>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</si>
  <si>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</si>
  <si>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</si>
  <si>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</si>
  <si>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</si>
  <si>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</si>
  <si>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</si>
  <si>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</si>
  <si>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</si>
  <si>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</si>
  <si>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</si>
  <si>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</si>
  <si>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</si>
  <si>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</si>
  <si>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</si>
  <si>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</si>
  <si>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</si>
  <si>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</si>
  <si>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</si>
  <si>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</si>
  <si>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</si>
  <si>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</si>
  <si>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</si>
  <si>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</si>
  <si>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</si>
  <si>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</si>
  <si>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</si>
  <si>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</si>
  <si>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</si>
  <si>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</si>
  <si>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</si>
  <si>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</si>
  <si>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</si>
  <si>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</si>
  <si>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</si>
  <si>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</si>
  <si>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</si>
  <si>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</si>
  <si>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</si>
  <si>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</si>
  <si>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</si>
  <si>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</si>
  <si>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</si>
  <si>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</si>
  <si>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</si>
  <si>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</si>
  <si>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</si>
  <si>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</si>
  <si>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</si>
  <si>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</si>
  <si>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</si>
  <si>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</si>
  <si>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</si>
  <si>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</si>
  <si>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</si>
  <si>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</si>
  <si>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</si>
  <si>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</si>
  <si>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</si>
  <si>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</si>
  <si>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</si>
  <si>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</si>
  <si>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</si>
  <si>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</si>
  <si>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</si>
  <si>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</si>
  <si>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</si>
  <si>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</si>
  <si>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</si>
  <si>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</si>
  <si>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</si>
  <si>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</si>
  <si>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</si>
  <si>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</si>
  <si>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</si>
  <si>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</si>
  <si>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</si>
  <si>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</si>
  <si>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</si>
  <si>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</si>
  <si>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</si>
  <si>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</si>
  <si>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</si>
  <si>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</si>
  <si>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</si>
  <si>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</si>
  <si>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</si>
  <si>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</si>
  <si>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</si>
  <si>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</si>
  <si>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</si>
  <si>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</si>
  <si>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</si>
  <si>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</si>
  <si>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</si>
  <si>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</si>
  <si>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</si>
  <si>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</si>
  <si>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</si>
  <si>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</si>
  <si>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</si>
  <si>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</si>
  <si>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</si>
  <si>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</si>
  <si>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</si>
  <si>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</si>
  <si>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</si>
  <si>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</si>
  <si>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</si>
  <si>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</si>
  <si>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</si>
  <si>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</si>
  <si>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</si>
  <si>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</si>
  <si>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</si>
  <si>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</si>
  <si>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</si>
  <si>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</si>
  <si>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</si>
  <si>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</si>
  <si>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</si>
  <si>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</si>
  <si>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</si>
  <si>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</si>
  <si>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</si>
  <si>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</si>
  <si>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</si>
  <si>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</si>
  <si>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</si>
  <si>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</si>
  <si>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</si>
  <si>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</si>
  <si>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</si>
  <si>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</si>
  <si>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</si>
  <si>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</si>
  <si>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</si>
  <si>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</si>
  <si>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</si>
  <si>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</si>
  <si>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</si>
  <si>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</si>
  <si>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</si>
  <si>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</si>
  <si>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</si>
  <si>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</si>
  <si>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</si>
  <si>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</si>
  <si>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</si>
  <si>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</si>
  <si>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</si>
  <si>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</si>
  <si>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</si>
  <si>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</si>
  <si>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</si>
  <si>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</si>
  <si>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</si>
  <si>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</si>
  <si>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</si>
  <si>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</si>
  <si>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</si>
  <si>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</si>
  <si>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</si>
  <si>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</si>
  <si>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</si>
  <si>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</si>
  <si>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</si>
  <si>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</si>
  <si>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</si>
  <si>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</si>
  <si>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</si>
  <si>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</si>
  <si>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</si>
  <si>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</si>
  <si>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</si>
  <si>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</si>
  <si>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</si>
  <si>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</si>
  <si>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</si>
  <si>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</si>
  <si>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</si>
  <si>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</si>
  <si>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</si>
  <si>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</si>
  <si>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</si>
  <si>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</si>
  <si>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</si>
  <si>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</si>
  <si>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</si>
  <si>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</si>
  <si>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</si>
  <si>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</si>
  <si>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</si>
  <si>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</si>
  <si>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</si>
  <si>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</si>
  <si>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</si>
  <si>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</si>
  <si>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</si>
  <si>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</si>
  <si>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</si>
  <si>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</si>
  <si>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</si>
  <si>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</si>
  <si>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</si>
  <si>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</si>
  <si>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</si>
  <si>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</si>
  <si>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</si>
  <si>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</si>
  <si>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</si>
  <si>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</si>
  <si>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</si>
  <si>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</si>
  <si>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</si>
  <si>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</si>
  <si>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</si>
  <si>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</si>
  <si>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</si>
  <si>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</si>
  <si>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</si>
  <si>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</si>
  <si>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</si>
  <si>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</si>
  <si>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</si>
  <si>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</si>
  <si>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</si>
  <si>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</si>
  <si>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</si>
  <si>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</si>
  <si>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</si>
  <si>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</si>
  <si>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</si>
  <si>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</si>
  <si>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</si>
  <si>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</si>
  <si>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</si>
  <si>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</si>
  <si>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</si>
  <si>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</si>
  <si>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</si>
  <si>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</si>
  <si>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</si>
  <si>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</si>
  <si>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</si>
  <si>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</si>
  <si>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</si>
  <si>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</si>
  <si>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</si>
  <si>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</si>
  <si>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</si>
  <si>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</si>
  <si>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</si>
  <si>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</si>
  <si>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</si>
  <si>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</si>
  <si>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</si>
  <si>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</si>
  <si>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</si>
  <si>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</si>
  <si>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</si>
  <si>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</si>
  <si>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</si>
  <si>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</si>
  <si>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</si>
  <si>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</si>
  <si>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</si>
  <si>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</si>
  <si>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</si>
  <si>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</si>
  <si>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</si>
  <si>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</si>
  <si>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</si>
  <si>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</si>
  <si>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</si>
  <si>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</si>
  <si>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</si>
  <si>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</si>
  <si>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</si>
  <si>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</si>
  <si>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</si>
  <si>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</si>
  <si>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</si>
  <si>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</si>
  <si>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</si>
  <si>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</si>
  <si>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</si>
  <si>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</si>
  <si>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</si>
  <si>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</si>
  <si>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</si>
  <si>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</si>
  <si>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</si>
  <si>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</si>
  <si>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</si>
  <si>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</si>
  <si>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</si>
  <si>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</si>
  <si>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</si>
  <si>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</si>
  <si>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</si>
  <si>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</si>
  <si>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</si>
  <si>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</si>
  <si>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</si>
  <si>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</si>
  <si>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</si>
  <si>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</si>
  <si>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</si>
  <si>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</si>
  <si>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</si>
  <si>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</si>
  <si>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</si>
  <si>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</si>
  <si>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</si>
  <si>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</si>
  <si>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</si>
  <si>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</si>
  <si>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</si>
  <si>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</si>
  <si>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</si>
  <si>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</si>
  <si>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</si>
  <si>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</si>
  <si>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</si>
  <si>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</si>
  <si>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</si>
  <si>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</si>
  <si>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</si>
  <si>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</si>
  <si>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</si>
  <si>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</si>
  <si>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</si>
  <si>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</si>
  <si>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</si>
  <si>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</si>
  <si>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</si>
  <si>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</si>
  <si>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</si>
  <si>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</si>
  <si>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</si>
  <si>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</si>
  <si>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</si>
  <si>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</si>
  <si>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</si>
  <si>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</si>
  <si>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</si>
  <si>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</si>
  <si>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</si>
  <si>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</si>
  <si>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</si>
  <si>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</si>
  <si>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</si>
  <si>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</si>
  <si>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</si>
  <si>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</si>
  <si>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</si>
  <si>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</si>
  <si>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</si>
  <si>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</si>
  <si>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</si>
  <si>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</si>
  <si>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</si>
  <si>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</si>
  <si>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</si>
  <si>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</si>
  <si>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</si>
  <si>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</si>
  <si>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</si>
  <si>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</si>
  <si>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</si>
  <si>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</si>
  <si>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</si>
  <si>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</si>
  <si>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</si>
  <si>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</si>
  <si>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</si>
  <si>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</si>
  <si>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</si>
  <si>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</si>
  <si>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</si>
  <si>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</si>
  <si>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</si>
  <si>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</si>
  <si>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</si>
  <si>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</si>
  <si>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</si>
  <si>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</si>
  <si>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</si>
  <si>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</si>
  <si>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</si>
  <si>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</si>
  <si>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</si>
  <si>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</si>
  <si>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</si>
  <si>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</si>
  <si>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</si>
  <si>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</si>
  <si>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</si>
  <si>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</si>
  <si>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</si>
  <si>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</si>
  <si>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</si>
  <si>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</si>
  <si>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</si>
  <si>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</si>
  <si>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</si>
  <si>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</si>
  <si>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</si>
  <si>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</si>
  <si>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</si>
  <si>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</si>
  <si>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</si>
  <si>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</si>
  <si>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</si>
  <si>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</si>
  <si>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</si>
  <si>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</si>
  <si>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</si>
  <si>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</si>
  <si>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</si>
  <si>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</si>
  <si>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</si>
  <si>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</si>
  <si>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</si>
  <si>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</si>
  <si>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</si>
  <si>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</si>
  <si>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</si>
  <si>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</si>
  <si>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</si>
  <si>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</si>
  <si>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</si>
  <si>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</si>
  <si>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</si>
  <si>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</si>
  <si>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</si>
  <si>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</si>
  <si>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</si>
  <si>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</si>
  <si>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</si>
  <si>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</si>
  <si>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</si>
  <si>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</si>
  <si>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</si>
  <si>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</si>
  <si>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</si>
  <si>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</si>
  <si>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</si>
  <si>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</si>
  <si>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</si>
  <si>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</si>
  <si>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</si>
  <si>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</si>
  <si>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</si>
  <si>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</si>
  <si>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</si>
  <si>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</si>
  <si>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</si>
  <si>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</si>
  <si>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</si>
  <si>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</si>
  <si>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</si>
  <si>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</si>
  <si>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</si>
  <si>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</si>
  <si>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</si>
  <si>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</si>
  <si>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</si>
  <si>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</si>
  <si>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</si>
  <si>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</si>
  <si>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</si>
  <si>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</si>
  <si>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</si>
  <si>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</si>
  <si>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</si>
  <si>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</si>
  <si>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</si>
  <si>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</si>
  <si>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</si>
  <si>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</si>
  <si>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</si>
  <si>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</si>
  <si>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</si>
  <si>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</si>
  <si>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</si>
  <si>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</si>
  <si>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</si>
  <si>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</si>
  <si>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</si>
  <si>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</si>
  <si>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</si>
  <si>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</si>
  <si>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</si>
  <si>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</si>
  <si>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</si>
  <si>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</si>
  <si>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</si>
  <si>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</si>
  <si>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</si>
  <si>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</si>
  <si>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</si>
  <si>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</si>
  <si>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</si>
  <si>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</si>
  <si>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</si>
  <si>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</si>
  <si>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</si>
  <si>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</si>
  <si>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</si>
  <si>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</si>
  <si>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</si>
  <si>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</si>
  <si>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</si>
  <si>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</si>
  <si>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</si>
  <si>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</si>
  <si>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</si>
  <si>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</si>
  <si>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</si>
  <si>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</si>
  <si>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</si>
  <si>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</si>
  <si>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</si>
  <si>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</si>
  <si>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</si>
  <si>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</si>
  <si>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</si>
  <si>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</si>
  <si>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</si>
  <si>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</si>
  <si>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</si>
  <si>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</si>
  <si>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</si>
  <si>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</si>
  <si>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</si>
  <si>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</si>
  <si>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</si>
  <si>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</si>
  <si>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</si>
  <si>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</si>
  <si>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</si>
  <si>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</si>
  <si>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</si>
  <si>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</si>
  <si>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</si>
  <si>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</si>
  <si>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</si>
  <si>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</si>
  <si>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</si>
  <si>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</si>
  <si>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</si>
  <si>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</si>
  <si>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</si>
  <si>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</si>
  <si>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</si>
  <si>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</si>
  <si>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</si>
  <si>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</si>
  <si>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</si>
  <si>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</si>
  <si>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</si>
  <si>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</si>
  <si>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</si>
  <si>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</si>
  <si>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</si>
  <si>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</si>
  <si>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</si>
  <si>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</si>
  <si>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</si>
  <si>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</si>
  <si>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</si>
  <si>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</si>
  <si>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</si>
  <si>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</si>
  <si>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</si>
  <si>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</si>
  <si>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</si>
  <si>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</si>
  <si>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</si>
  <si>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</si>
  <si>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</si>
  <si>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</si>
  <si>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</si>
  <si>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</si>
  <si>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</si>
  <si>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</si>
  <si>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</si>
  <si>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</si>
  <si>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</si>
  <si>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</si>
  <si>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</si>
  <si>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</si>
  <si>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</si>
  <si>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</si>
  <si>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</si>
  <si>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</si>
  <si>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</si>
  <si>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</si>
  <si>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</si>
  <si>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</si>
  <si>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</si>
  <si>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</si>
  <si>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</si>
  <si>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</si>
  <si>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</si>
  <si>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</si>
  <si>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</si>
  <si>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</si>
  <si>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</si>
  <si>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</si>
  <si>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</si>
  <si>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</si>
  <si>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</si>
  <si>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</si>
  <si>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</si>
  <si>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</si>
  <si>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</si>
  <si>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</si>
  <si>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</si>
  <si>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</si>
  <si>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</si>
  <si>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</si>
  <si>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</si>
  <si>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</si>
  <si>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</si>
  <si>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</si>
  <si>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</si>
  <si>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</si>
  <si>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</si>
  <si>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</si>
  <si>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</si>
  <si>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</si>
  <si>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</si>
  <si>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</si>
  <si>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</si>
  <si>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</si>
  <si>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</si>
  <si>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</si>
  <si>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</si>
  <si>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</si>
  <si>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</si>
  <si>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</si>
  <si>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</si>
  <si>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</si>
  <si>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</si>
  <si>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</si>
  <si>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</si>
  <si>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</si>
  <si>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</si>
  <si>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</si>
  <si>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</si>
  <si>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</si>
  <si>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</si>
  <si>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</si>
  <si>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</si>
  <si>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</si>
  <si>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</si>
  <si>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</si>
  <si>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</si>
  <si>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</si>
  <si>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</si>
  <si>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</si>
  <si>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</si>
  <si>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</si>
  <si>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</si>
  <si>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</si>
  <si>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</si>
  <si>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</si>
  <si>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</si>
  <si>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</si>
  <si>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</si>
  <si>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</si>
  <si>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</si>
  <si>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</si>
  <si>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</si>
  <si>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</si>
  <si>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</si>
  <si>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</si>
  <si>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</si>
  <si>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</si>
  <si>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</si>
  <si>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</si>
  <si>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</si>
  <si>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</si>
  <si>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</si>
  <si>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</si>
  <si>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</si>
  <si>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</si>
  <si>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</si>
  <si>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</si>
  <si>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</si>
  <si>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</si>
  <si>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</si>
  <si>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</si>
  <si>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</si>
  <si>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</si>
  <si>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</si>
  <si>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</si>
  <si>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</si>
  <si>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</si>
  <si>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</si>
  <si>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</si>
  <si>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</si>
  <si>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</si>
  <si>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</si>
  <si>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</si>
  <si>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</si>
  <si>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</si>
  <si>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</si>
  <si>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</si>
  <si>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</si>
  <si>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</si>
  <si>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</si>
  <si>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</si>
  <si>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</si>
  <si>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</si>
  <si>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</si>
  <si>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</si>
  <si>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</si>
  <si>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</si>
  <si>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</si>
  <si>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</si>
  <si>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</si>
  <si>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</si>
  <si>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</si>
  <si>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</si>
  <si>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</si>
  <si>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</si>
  <si>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</si>
  <si>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</si>
  <si>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</si>
  <si>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</si>
  <si>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</si>
  <si>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</si>
  <si>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</si>
  <si>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</si>
  <si>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</si>
  <si>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</si>
  <si>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</si>
  <si>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</si>
  <si>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</si>
  <si>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</si>
  <si>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</si>
  <si>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</si>
  <si>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</si>
  <si>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</si>
  <si>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</si>
  <si>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</si>
  <si>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</si>
  <si>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</si>
  <si>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</si>
  <si>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</si>
  <si>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</si>
  <si>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</si>
  <si>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</si>
  <si>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</si>
  <si>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</si>
  <si>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</si>
  <si>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</si>
  <si>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</si>
  <si>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</si>
  <si>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</si>
  <si>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</si>
  <si>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</si>
  <si>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</si>
  <si>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</si>
  <si>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</si>
  <si>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</si>
  <si>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</si>
  <si>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</si>
  <si>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</si>
  <si>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</si>
  <si>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</si>
  <si>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</si>
  <si>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</si>
  <si>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</si>
  <si>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</si>
  <si>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</si>
  <si>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</si>
  <si>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</si>
  <si>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</si>
  <si>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</si>
  <si>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</si>
  <si>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</si>
  <si>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</si>
  <si>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</si>
  <si>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</si>
  <si>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</si>
  <si>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</si>
  <si>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</si>
  <si>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</si>
  <si>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</si>
  <si>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</si>
  <si>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</si>
  <si>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</si>
  <si>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</si>
  <si>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</si>
  <si>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</si>
  <si>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</si>
  <si>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</si>
  <si>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</si>
  <si>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</si>
  <si>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</si>
  <si>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</si>
  <si>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</si>
  <si>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</si>
  <si>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</si>
  <si>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</si>
  <si>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</si>
  <si>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</si>
  <si>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</si>
  <si>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</si>
  <si>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</si>
  <si>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</si>
  <si>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</si>
  <si>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</si>
  <si>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</si>
  <si>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</si>
  <si>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</si>
  <si>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</si>
  <si>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</si>
  <si>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</si>
  <si>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</si>
  <si>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</si>
  <si>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</si>
  <si>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</si>
  <si>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</si>
  <si>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</si>
  <si>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</si>
  <si>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</si>
  <si>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</si>
  <si>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</si>
  <si>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</si>
  <si>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</si>
  <si>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</si>
  <si>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</si>
  <si>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</si>
  <si>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</si>
  <si>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</si>
  <si>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</si>
  <si>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</si>
  <si>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</si>
  <si>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</si>
  <si>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</si>
  <si>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</si>
  <si>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</si>
  <si>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</si>
  <si>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</si>
  <si>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</si>
  <si>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</si>
  <si>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</si>
  <si>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</si>
  <si>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</si>
  <si>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</si>
  <si>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</si>
  <si>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</si>
  <si>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</si>
  <si>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</si>
  <si>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</si>
  <si>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</si>
  <si>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</si>
  <si>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</si>
  <si>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</si>
  <si>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</si>
  <si>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</si>
  <si>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</si>
  <si>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</si>
  <si>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</si>
  <si>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</si>
  <si>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</si>
  <si>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</si>
  <si>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</si>
  <si>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</si>
  <si>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</si>
  <si>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</si>
  <si>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</si>
  <si>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</si>
  <si>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</si>
  <si>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</si>
  <si>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</si>
  <si>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</si>
  <si>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</si>
  <si>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</si>
  <si>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</si>
  <si>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</si>
  <si>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</si>
  <si>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</si>
  <si>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</si>
  <si>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</si>
  <si>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</si>
  <si>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</si>
  <si>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</si>
  <si>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</si>
  <si>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</si>
  <si>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</si>
  <si>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</si>
  <si>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</si>
  <si>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</si>
  <si>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</si>
  <si>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</si>
  <si>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</si>
  <si>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</si>
  <si>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</si>
  <si>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</si>
  <si>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</si>
  <si>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</si>
  <si>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</si>
  <si>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</si>
  <si>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</si>
  <si>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</si>
  <si>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</si>
  <si>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</si>
  <si>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</si>
  <si>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</si>
  <si>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</si>
  <si>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</si>
  <si>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</si>
  <si>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</si>
  <si>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</si>
  <si>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</si>
  <si>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</si>
  <si>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</si>
  <si>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</si>
  <si>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</si>
  <si>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</si>
  <si>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</si>
  <si>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</si>
  <si>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</si>
  <si>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</si>
  <si>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</si>
  <si>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</si>
  <si>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</si>
  <si>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</si>
  <si>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</si>
  <si>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</si>
  <si>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</si>
  <si>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</si>
  <si>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</si>
  <si>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</si>
  <si>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</si>
  <si>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</si>
  <si>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</si>
  <si>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</si>
  <si>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</si>
  <si>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</si>
  <si>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</si>
  <si>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</si>
  <si>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</si>
  <si>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</si>
  <si>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</si>
  <si>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</si>
  <si>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</si>
  <si>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</si>
  <si>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</si>
  <si>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</si>
  <si>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</si>
  <si>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</si>
  <si>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</si>
  <si>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</si>
  <si>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</si>
  <si>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</si>
  <si>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</si>
  <si>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</si>
  <si>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</si>
  <si>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</si>
  <si>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</si>
  <si>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</si>
  <si>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</si>
  <si>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</si>
  <si>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</si>
  <si>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</si>
  <si>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</si>
  <si>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</si>
  <si>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</si>
  <si>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</si>
  <si>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</si>
  <si>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</si>
  <si>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</si>
  <si>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</si>
  <si>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</si>
  <si>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</si>
  <si>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</si>
  <si>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</si>
  <si>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</si>
  <si>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</si>
  <si>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</si>
  <si>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</si>
  <si>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</si>
  <si>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</si>
  <si>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</si>
  <si>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</si>
  <si>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</si>
  <si>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</si>
  <si>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</si>
  <si>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</si>
  <si>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</si>
  <si>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</si>
  <si>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</si>
  <si>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</si>
  <si>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</si>
  <si>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</si>
  <si>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</si>
  <si>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</si>
  <si>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</si>
  <si>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</si>
  <si>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</si>
  <si>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</si>
  <si>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</si>
  <si>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</si>
  <si>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</si>
  <si>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</si>
  <si>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</si>
  <si>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</si>
  <si>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</si>
  <si>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</si>
  <si>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</si>
  <si>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</si>
  <si>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</si>
  <si>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</si>
  <si>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</si>
  <si>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</si>
  <si>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</si>
  <si>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</si>
  <si>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</si>
  <si>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</si>
  <si>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</si>
  <si>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</si>
  <si>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</si>
  <si>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</si>
  <si>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</si>
  <si>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</si>
  <si>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</si>
  <si>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</si>
  <si>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</si>
  <si>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</si>
  <si>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</si>
  <si>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</si>
  <si>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</si>
  <si>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</si>
  <si>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</si>
  <si>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</si>
  <si>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</si>
  <si>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</si>
  <si>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</si>
  <si>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</si>
  <si>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</si>
  <si>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</si>
  <si>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</si>
  <si>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</si>
  <si>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</si>
  <si>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</si>
  <si>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</si>
  <si>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</si>
  <si>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</si>
  <si>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</si>
  <si>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</si>
  <si>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</si>
  <si>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</si>
  <si>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</si>
  <si>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</si>
  <si>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</si>
  <si>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</si>
  <si>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</si>
  <si>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</si>
  <si>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</si>
  <si>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</si>
  <si>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</si>
  <si>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</si>
  <si>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</si>
  <si>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</si>
  <si>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</si>
  <si>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</si>
  <si>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</si>
  <si>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</si>
  <si>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</si>
  <si>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</si>
  <si>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</si>
  <si>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</si>
  <si>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</si>
  <si>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</si>
  <si>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</si>
  <si>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</si>
  <si>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</si>
  <si>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</si>
  <si>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</si>
  <si>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</si>
  <si>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</si>
  <si>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</si>
  <si>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</si>
  <si>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</si>
  <si>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</si>
  <si>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</si>
  <si>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</si>
  <si>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</si>
  <si>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</si>
  <si>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</si>
  <si>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</si>
  <si>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</si>
  <si>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</si>
  <si>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</si>
  <si>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</si>
  <si>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</si>
  <si>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</si>
  <si>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</si>
  <si>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</si>
  <si>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</si>
  <si>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</si>
  <si>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</si>
  <si>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</si>
  <si>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</si>
  <si>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</si>
  <si>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</si>
  <si>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</si>
  <si>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</si>
  <si>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</si>
  <si>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</si>
  <si>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</si>
  <si>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</si>
  <si>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</si>
  <si>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</si>
  <si>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</si>
  <si>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</si>
  <si>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</si>
  <si>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</si>
  <si>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</si>
  <si>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</si>
  <si>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</si>
  <si>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</si>
  <si>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</si>
  <si>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</si>
  <si>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</si>
  <si>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</si>
  <si>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</si>
  <si>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</si>
  <si>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</si>
  <si>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</si>
  <si>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</si>
  <si>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</si>
  <si>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</si>
  <si>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</si>
  <si>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</si>
  <si>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</si>
  <si>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</si>
  <si>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</si>
  <si>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</si>
  <si>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</si>
  <si>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</si>
  <si>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</si>
  <si>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</si>
  <si>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</si>
  <si>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</si>
  <si>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</si>
  <si>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</si>
  <si>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</si>
  <si>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</si>
  <si>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</si>
  <si>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</si>
  <si>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</si>
  <si>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</si>
  <si>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</si>
  <si>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</si>
  <si>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</si>
  <si>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</si>
  <si>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</si>
  <si>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</si>
  <si>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</si>
  <si>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</si>
  <si>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</si>
  <si>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</si>
  <si>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</si>
  <si>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</si>
  <si>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</si>
  <si>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</si>
  <si>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</si>
  <si>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</si>
  <si>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</si>
  <si>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</si>
  <si>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</si>
  <si>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</si>
  <si>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</si>
  <si>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</si>
  <si>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</si>
  <si>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</si>
  <si>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</si>
  <si>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</si>
  <si>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</si>
  <si>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</si>
  <si>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</si>
  <si>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</si>
  <si>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</si>
  <si>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</si>
  <si>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</si>
  <si>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</si>
  <si>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</si>
  <si>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</si>
  <si>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</si>
  <si>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</si>
  <si>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</si>
  <si>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</si>
  <si>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</si>
  <si>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</si>
  <si>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</si>
  <si>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</si>
  <si>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</si>
  <si>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</si>
  <si>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</si>
  <si>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</si>
  <si>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</si>
  <si>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</si>
  <si>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</si>
  <si>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</si>
  <si>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</si>
  <si>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</si>
  <si>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</si>
  <si>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</si>
  <si>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</si>
  <si>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</si>
  <si>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</si>
  <si>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</si>
  <si>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</si>
  <si>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</si>
  <si>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</si>
  <si>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</si>
  <si>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</si>
  <si>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</si>
  <si>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</si>
  <si>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</si>
  <si>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</si>
  <si>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</si>
  <si>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</si>
  <si>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</si>
  <si>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</si>
  <si>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</si>
  <si>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</si>
  <si>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</si>
  <si>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</si>
  <si>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</si>
  <si>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</si>
  <si>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</si>
  <si>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</si>
  <si>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</si>
  <si>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</si>
  <si>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</si>
  <si>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</si>
  <si>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</si>
  <si>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</si>
  <si>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</si>
  <si>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</si>
  <si>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</si>
  <si>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</si>
  <si>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</si>
  <si>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</si>
  <si>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</si>
  <si>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</si>
  <si>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</si>
  <si>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</si>
  <si>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</si>
  <si>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</si>
  <si>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</si>
  <si>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</si>
  <si>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</si>
  <si>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</si>
  <si>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</si>
  <si>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</si>
  <si>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</si>
  <si>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</si>
  <si>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</si>
  <si>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</si>
  <si>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</si>
  <si>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</si>
  <si>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</si>
  <si>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</si>
  <si>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</si>
  <si>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</si>
  <si>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</si>
  <si>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</si>
  <si>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</si>
  <si>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</si>
  <si>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</si>
  <si>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</si>
  <si>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</si>
  <si>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</si>
  <si>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</si>
  <si>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</si>
  <si>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</si>
  <si>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</si>
  <si>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</si>
  <si>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</si>
  <si>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</si>
  <si>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</si>
  <si>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</si>
  <si>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</si>
  <si>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</si>
  <si>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</si>
  <si>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</si>
  <si>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</si>
  <si>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</si>
  <si>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</si>
  <si>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</si>
  <si>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</si>
  <si>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</si>
  <si>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</si>
  <si>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</si>
  <si>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</si>
  <si>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</si>
  <si>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</si>
  <si>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</si>
  <si>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</si>
  <si>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</si>
  <si>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</si>
  <si>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</si>
  <si>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</si>
  <si>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</si>
  <si>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</si>
  <si>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</si>
  <si>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</si>
  <si>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</si>
  <si>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</si>
  <si>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</si>
  <si>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</si>
  <si>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</si>
  <si>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</si>
  <si>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</si>
  <si>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</si>
  <si>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</si>
  <si>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</si>
  <si>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</si>
  <si>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</si>
  <si>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</si>
  <si>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</si>
  <si>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</si>
  <si>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</si>
  <si>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</si>
  <si>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</si>
  <si>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</si>
  <si>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</si>
  <si>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</si>
  <si>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</si>
  <si>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</si>
  <si>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</si>
  <si>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</si>
  <si>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</si>
  <si>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</si>
  <si>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</si>
  <si>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</si>
  <si>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</si>
  <si>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</si>
  <si>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</si>
  <si>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</si>
  <si>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</si>
  <si>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</si>
  <si>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</si>
  <si>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</si>
  <si>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</si>
  <si>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</si>
  <si>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</si>
  <si>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</si>
  <si>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</si>
  <si>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</si>
  <si>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</si>
  <si>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</si>
  <si>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</si>
  <si>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</si>
  <si>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</si>
  <si>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</si>
  <si>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</si>
  <si>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</si>
  <si>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</si>
  <si>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</si>
  <si>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</si>
  <si>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</si>
  <si>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</si>
  <si>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</si>
  <si>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</si>
  <si>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</si>
  <si>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</si>
  <si>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</si>
  <si>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</si>
  <si>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</si>
  <si>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</si>
  <si>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</si>
  <si>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</si>
  <si>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</si>
  <si>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</si>
  <si>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</si>
  <si>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</si>
  <si>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</si>
  <si>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</si>
  <si>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</si>
  <si>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</si>
  <si>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</si>
  <si>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</si>
  <si>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</si>
  <si>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</si>
  <si>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</si>
  <si>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</si>
  <si>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</si>
  <si>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</si>
  <si>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</si>
  <si>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</si>
  <si>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</si>
  <si>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</si>
  <si>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</si>
  <si>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</si>
  <si>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</si>
  <si>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</si>
  <si>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</si>
  <si>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</si>
  <si>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</si>
  <si>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</si>
  <si>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</si>
  <si>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</si>
  <si>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</si>
  <si>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</si>
  <si>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</si>
  <si>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</si>
  <si>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</si>
  <si>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</si>
  <si>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</si>
  <si>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</si>
  <si>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</si>
  <si>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</si>
  <si>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</si>
  <si>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</si>
  <si>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</si>
  <si>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</si>
  <si>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</si>
  <si>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</si>
  <si>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</si>
  <si>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</si>
  <si>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</si>
  <si>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</si>
  <si>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</si>
  <si>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</si>
  <si>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</si>
  <si>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</si>
  <si>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</si>
  <si>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</si>
  <si>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</si>
  <si>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</si>
  <si>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</si>
  <si>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</si>
  <si>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</si>
  <si>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</si>
  <si>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</si>
  <si>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</si>
  <si>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</si>
  <si>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</si>
  <si>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</si>
  <si>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</si>
  <si>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</si>
  <si>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</si>
  <si>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</si>
  <si>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</si>
  <si>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</si>
  <si>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</si>
  <si>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</si>
  <si>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</si>
  <si>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</si>
  <si>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</si>
  <si>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</si>
  <si>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</si>
  <si>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</si>
  <si>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</si>
  <si>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</si>
  <si>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</si>
  <si>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</si>
  <si>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</si>
  <si>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</si>
  <si>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</si>
  <si>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</si>
  <si>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</si>
  <si>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</si>
  <si>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</si>
  <si>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</si>
  <si>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</si>
  <si>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</si>
  <si>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</si>
  <si>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</si>
  <si>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</si>
  <si>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</si>
  <si>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</si>
  <si>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</si>
  <si>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</si>
  <si>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</si>
  <si>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</si>
  <si>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</si>
  <si>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</si>
  <si>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</si>
  <si>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</si>
  <si>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</si>
  <si>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</si>
  <si>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</si>
  <si>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</si>
  <si>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</si>
  <si>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</si>
  <si>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</si>
  <si>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</si>
  <si>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</si>
  <si>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</si>
  <si>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</si>
  <si>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</si>
  <si>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</si>
  <si>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</si>
  <si>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</si>
  <si>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</si>
  <si>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</si>
  <si>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</si>
  <si>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</si>
  <si>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</si>
  <si>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</si>
  <si>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</si>
  <si>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</si>
  <si>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</si>
  <si>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</si>
  <si>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</si>
  <si>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</si>
  <si>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</si>
  <si>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</si>
  <si>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</si>
  <si>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</si>
  <si>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</si>
  <si>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</si>
  <si>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</si>
  <si>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</si>
  <si>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</si>
  <si>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</si>
  <si>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</si>
  <si>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</si>
  <si>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</si>
  <si>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</si>
  <si>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</si>
  <si>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</si>
  <si>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</si>
  <si>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</si>
  <si>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</si>
  <si>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</si>
  <si>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</si>
  <si>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</si>
  <si>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</si>
  <si>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</si>
  <si>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</si>
  <si>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</si>
  <si>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</si>
  <si>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</si>
  <si>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</si>
  <si>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</si>
  <si>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</si>
  <si>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</si>
  <si>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</si>
  <si>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</si>
  <si>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</si>
  <si>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</si>
  <si>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</si>
  <si>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</si>
  <si>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</si>
  <si>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</si>
  <si>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</si>
  <si>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</si>
  <si>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</si>
  <si>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</si>
  <si>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</si>
  <si>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</si>
  <si>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</si>
  <si>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</si>
  <si>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</si>
  <si>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</si>
  <si>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</si>
  <si>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</si>
  <si>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</si>
  <si>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</si>
  <si>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</si>
  <si>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</si>
  <si>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</si>
  <si>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</si>
  <si>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</si>
  <si>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</si>
  <si>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</si>
  <si>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</si>
  <si>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</si>
  <si>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</si>
  <si>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</si>
  <si>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</si>
  <si>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</si>
  <si>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</si>
  <si>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</si>
  <si>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</si>
  <si>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</si>
  <si>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</si>
  <si>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</si>
  <si>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</si>
  <si>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</si>
  <si>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</si>
  <si>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</si>
  <si>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</si>
  <si>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</si>
  <si>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</si>
  <si>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</si>
  <si>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</si>
  <si>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</si>
  <si>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</si>
  <si>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</si>
  <si>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</si>
  <si>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</si>
  <si>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</si>
  <si>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</si>
  <si>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</si>
  <si>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</si>
  <si>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</si>
  <si>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</si>
  <si>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</si>
  <si>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</si>
  <si>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</si>
  <si>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</si>
  <si>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</si>
  <si>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</si>
  <si>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</si>
  <si>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</si>
  <si>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</si>
  <si>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</si>
  <si>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</si>
  <si>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</si>
  <si>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</si>
  <si>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</si>
  <si>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</si>
  <si>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</si>
  <si>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</si>
  <si>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</si>
  <si>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</si>
  <si>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</si>
  <si>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</si>
  <si>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</si>
  <si>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</si>
  <si>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</si>
  <si>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</si>
  <si>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</si>
  <si>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</si>
  <si>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</si>
  <si>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</si>
  <si>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</si>
  <si>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</si>
  <si>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</si>
  <si>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</si>
  <si>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</si>
  <si>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</si>
  <si>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</si>
  <si>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</si>
  <si>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</si>
  <si>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</si>
  <si>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</si>
  <si>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</si>
  <si>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</si>
  <si>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</si>
  <si>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</si>
  <si>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</si>
  <si>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</si>
  <si>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</si>
  <si>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</si>
  <si>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</si>
  <si>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</si>
  <si>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</si>
  <si>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</si>
  <si>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</si>
  <si>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</si>
  <si>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</si>
  <si>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</si>
  <si>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</si>
  <si>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</si>
  <si>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</si>
  <si>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</si>
  <si>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</si>
  <si>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</si>
  <si>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</si>
  <si>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</si>
  <si>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</si>
  <si>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</si>
  <si>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</si>
  <si>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</si>
  <si>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</si>
  <si>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</si>
  <si>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</si>
  <si>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</si>
  <si>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</si>
  <si>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</si>
  <si>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</si>
  <si>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</si>
  <si>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</si>
  <si>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</si>
  <si>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</si>
  <si>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</si>
  <si>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</si>
  <si>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</si>
  <si>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</si>
  <si>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</si>
  <si>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</si>
  <si>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</si>
  <si>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</si>
  <si>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</si>
  <si>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</si>
  <si>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</si>
  <si>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</si>
  <si>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</si>
  <si>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</si>
  <si>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</si>
  <si>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</si>
  <si>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</si>
  <si>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</si>
  <si>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</si>
  <si>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</si>
  <si>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</si>
  <si>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</si>
  <si>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</si>
  <si>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</si>
  <si>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</si>
  <si>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</si>
  <si>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</si>
  <si>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</si>
  <si>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</si>
  <si>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</si>
  <si>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</si>
  <si>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</si>
  <si>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</si>
  <si>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</si>
  <si>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</si>
  <si>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</si>
  <si>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</si>
  <si>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</si>
  <si>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</si>
  <si>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</si>
  <si>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</si>
  <si>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</si>
  <si>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</si>
  <si>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</si>
  <si>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</si>
  <si>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</si>
  <si>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</si>
  <si>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</si>
  <si>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</si>
  <si>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</si>
  <si>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</si>
  <si>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</si>
  <si>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</si>
  <si>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</si>
  <si>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</si>
  <si>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</si>
  <si>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</si>
  <si>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</si>
  <si>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</si>
  <si>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</si>
  <si>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</si>
  <si>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</si>
  <si>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</si>
  <si>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</si>
  <si>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</si>
  <si>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</si>
  <si>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</si>
  <si>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</si>
  <si>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</si>
  <si>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</si>
  <si>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</si>
  <si>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</si>
  <si>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</si>
  <si>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</si>
  <si>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</si>
  <si>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</si>
  <si>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</si>
  <si>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</si>
  <si>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</si>
  <si>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</si>
  <si>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</si>
  <si>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</si>
  <si>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</si>
  <si>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</si>
  <si>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</si>
  <si>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</si>
  <si>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</si>
  <si>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</si>
  <si>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</si>
  <si>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</si>
  <si>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</si>
  <si>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</si>
  <si>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</si>
  <si>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</si>
  <si>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</si>
  <si>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</si>
  <si>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</si>
  <si>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</si>
  <si>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</si>
  <si>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</si>
  <si>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</si>
  <si>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</si>
  <si>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</si>
  <si>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</si>
  <si>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</si>
  <si>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</si>
  <si>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</si>
  <si>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</si>
  <si>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</si>
  <si>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</si>
  <si>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</si>
  <si>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</si>
  <si>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</si>
  <si>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</si>
  <si>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</si>
  <si>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</si>
  <si>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</si>
  <si>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</si>
  <si>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</si>
  <si>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</si>
  <si>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</si>
  <si>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</si>
  <si>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</si>
  <si>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</si>
  <si>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</si>
  <si>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</si>
  <si>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</si>
  <si>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</si>
  <si>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</si>
  <si>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</si>
  <si>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</si>
  <si>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</si>
  <si>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</si>
  <si>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</si>
  <si>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</si>
  <si>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</si>
  <si>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</si>
  <si>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</si>
  <si>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</si>
  <si>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</si>
  <si>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</si>
  <si>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</si>
  <si>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</si>
  <si>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</si>
  <si>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</si>
  <si>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</si>
  <si>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</si>
  <si>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</si>
  <si>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</si>
  <si>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</si>
  <si>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</si>
  <si>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</si>
  <si>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</si>
  <si>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</si>
  <si>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</si>
  <si>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</si>
  <si>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</si>
  <si>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</si>
  <si>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</si>
  <si>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</si>
  <si>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</si>
  <si>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</si>
  <si>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</si>
  <si>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</si>
  <si>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</si>
  <si>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</si>
  <si>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</si>
  <si>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</si>
  <si>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</si>
  <si>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</si>
  <si>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</si>
  <si>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</si>
  <si>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</si>
  <si>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</si>
  <si>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</si>
  <si>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</si>
  <si>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</si>
  <si>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</si>
  <si>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</si>
  <si>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</si>
  <si>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</si>
  <si>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</si>
  <si>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</si>
  <si>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</si>
  <si>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</si>
  <si>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</si>
  <si>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</si>
  <si>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</si>
  <si>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</si>
  <si>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</si>
  <si>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</si>
  <si>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</si>
  <si>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</si>
  <si>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</si>
  <si>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</si>
  <si>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</si>
  <si>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</si>
  <si>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</si>
  <si>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</si>
  <si>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</si>
  <si>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</si>
  <si>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</si>
  <si>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</si>
  <si>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</si>
  <si>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</si>
  <si>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</si>
  <si>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</si>
  <si>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</si>
  <si>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</si>
  <si>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</si>
  <si>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</si>
  <si>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</si>
  <si>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</si>
  <si>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</si>
  <si>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</si>
  <si>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</si>
  <si>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</si>
  <si>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</si>
  <si>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</si>
  <si>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</si>
  <si>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</si>
  <si>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</si>
  <si>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</si>
  <si>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</si>
  <si>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</si>
  <si>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</si>
  <si>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</si>
  <si>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</si>
  <si>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</si>
  <si>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</si>
  <si>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</si>
  <si>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</si>
  <si>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</si>
  <si>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</si>
  <si>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</si>
  <si>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</si>
  <si>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</si>
  <si>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</si>
  <si>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</si>
  <si>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</si>
  <si>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</si>
  <si>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</si>
  <si>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</si>
  <si>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</si>
  <si>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</si>
  <si>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</si>
  <si>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</si>
  <si>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</si>
  <si>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</si>
  <si>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</si>
  <si>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</si>
  <si>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</si>
  <si>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</si>
  <si>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</si>
  <si>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</si>
  <si>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</si>
  <si>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</si>
  <si>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</si>
  <si>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</si>
  <si>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</si>
  <si>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</si>
  <si>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</si>
  <si>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</si>
  <si>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</si>
  <si>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</si>
  <si>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</si>
  <si>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</si>
  <si>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</si>
  <si>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</si>
  <si>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</si>
  <si>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</si>
  <si>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</si>
  <si>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</si>
  <si>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</si>
  <si>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</si>
  <si>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</si>
  <si>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</si>
  <si>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</si>
  <si>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</si>
  <si>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</si>
  <si>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</si>
  <si>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</si>
  <si>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</si>
  <si>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</si>
  <si>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</si>
  <si>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</si>
  <si>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</si>
  <si>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</si>
  <si>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</si>
  <si>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</si>
  <si>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</si>
  <si>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</si>
  <si>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</si>
  <si>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</si>
  <si>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</si>
  <si>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</si>
  <si>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</si>
  <si>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</si>
  <si>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</si>
  <si>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</si>
  <si>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</si>
  <si>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</si>
  <si>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</si>
  <si>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</si>
  <si>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</si>
  <si>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</si>
  <si>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</si>
  <si>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</si>
  <si>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</si>
  <si>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</si>
  <si>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</si>
  <si>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</si>
  <si>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</si>
  <si>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</si>
  <si>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</si>
  <si>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</si>
  <si>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</si>
  <si>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</si>
  <si>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</si>
  <si>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</si>
  <si>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</si>
  <si>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</si>
  <si>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</si>
  <si>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</si>
  <si>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</si>
  <si>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</si>
  <si>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</si>
  <si>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</si>
  <si>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</si>
  <si>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</si>
  <si>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</si>
  <si>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</si>
  <si>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</si>
  <si>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</si>
  <si>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</si>
  <si>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</si>
  <si>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</si>
  <si>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</si>
  <si>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</si>
  <si>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</si>
  <si>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</si>
  <si>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</si>
  <si>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</si>
  <si>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</si>
  <si>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</si>
  <si>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</si>
  <si>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</si>
  <si>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</si>
  <si>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</si>
  <si>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</si>
  <si>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</si>
  <si>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</si>
  <si>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</si>
  <si>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</si>
  <si>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</si>
  <si>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</si>
  <si>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</si>
  <si>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</si>
  <si>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</si>
  <si>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</si>
  <si>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</si>
  <si>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</si>
  <si>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</si>
  <si>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</si>
  <si>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</si>
  <si>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</si>
  <si>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</si>
  <si>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</si>
  <si>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</si>
  <si>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</si>
  <si>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</si>
  <si>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</si>
  <si>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</si>
  <si>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</si>
  <si>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</si>
  <si>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</si>
  <si>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</si>
  <si>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</si>
  <si>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</si>
  <si>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</si>
  <si>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</si>
  <si>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</si>
  <si>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</si>
  <si>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</si>
  <si>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</si>
  <si>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</si>
  <si>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</si>
  <si>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</si>
  <si>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</si>
  <si>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</si>
  <si>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</si>
  <si>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</si>
  <si>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</si>
  <si>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</si>
  <si>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</si>
  <si>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</si>
  <si>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</si>
  <si>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</si>
  <si>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</si>
  <si>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</si>
  <si>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</si>
  <si>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</si>
  <si>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</si>
  <si>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</si>
  <si>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</si>
  <si>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</si>
  <si>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</si>
  <si>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</si>
  <si>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</si>
  <si>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</si>
  <si>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</si>
  <si>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</si>
  <si>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</si>
  <si>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</si>
  <si>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</si>
  <si>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</si>
  <si>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</si>
  <si>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</si>
  <si>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</si>
  <si>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</si>
  <si>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</si>
  <si>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</si>
  <si>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</si>
  <si>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</si>
  <si>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</si>
  <si>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</si>
  <si>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</si>
  <si>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</si>
  <si>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</si>
  <si>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</si>
  <si>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</si>
  <si>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</si>
  <si>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</si>
  <si>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</si>
  <si>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</si>
  <si>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</si>
  <si>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</si>
  <si>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</si>
  <si>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</si>
  <si>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</si>
  <si>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</si>
  <si>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</si>
  <si>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</si>
  <si>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</si>
  <si>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</si>
  <si>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</si>
  <si>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</si>
  <si>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</si>
  <si>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</si>
  <si>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</si>
  <si>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</si>
  <si>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</si>
  <si>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</si>
  <si>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</si>
  <si>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</si>
  <si>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</si>
  <si>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</si>
  <si>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</si>
  <si>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</si>
  <si>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</si>
  <si>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</si>
  <si>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</si>
  <si>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</si>
  <si>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</si>
  <si>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</si>
  <si>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</si>
  <si>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</si>
  <si>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</si>
  <si>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</si>
  <si>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</si>
  <si>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</si>
  <si>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</si>
  <si>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</si>
  <si>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</si>
  <si>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</si>
  <si>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</si>
  <si>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</si>
  <si>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</si>
  <si>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</si>
  <si>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</si>
  <si>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</si>
  <si>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</si>
  <si>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</si>
  <si>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</si>
  <si>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</si>
  <si>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</si>
  <si>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</si>
  <si>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</si>
  <si>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</si>
  <si>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</si>
  <si>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</si>
  <si>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</si>
  <si>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</si>
  <si>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</si>
  <si>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</si>
  <si>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</si>
  <si>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</si>
  <si>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</si>
  <si>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</si>
  <si>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</si>
  <si>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</si>
  <si>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</si>
  <si>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</si>
  <si>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</si>
  <si>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</si>
  <si>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</si>
  <si>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</si>
  <si>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</si>
  <si>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</si>
  <si>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</si>
  <si>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</si>
  <si>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</si>
  <si>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</si>
  <si>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</si>
  <si>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</si>
  <si>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</si>
  <si>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</si>
  <si>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</si>
  <si>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</si>
  <si>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</si>
  <si>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</si>
  <si>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</si>
  <si>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</si>
  <si>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</si>
  <si>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</si>
  <si>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</si>
  <si>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</si>
  <si>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</si>
  <si>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</si>
  <si>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</si>
  <si>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</si>
  <si>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</si>
  <si>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</si>
  <si>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</si>
  <si>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</si>
  <si>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</si>
  <si>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</si>
  <si>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</si>
  <si>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</si>
  <si>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</si>
  <si>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</si>
  <si>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</si>
  <si>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</si>
  <si>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</si>
  <si>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</si>
  <si>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</si>
  <si>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</si>
  <si>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</si>
  <si>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</si>
  <si>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</si>
  <si>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</si>
  <si>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</si>
  <si>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</si>
  <si>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</si>
  <si>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</si>
  <si>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</si>
  <si>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</si>
  <si>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</si>
  <si>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</si>
  <si>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</si>
  <si>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</si>
  <si>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</si>
  <si>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</si>
  <si>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</si>
  <si>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</si>
  <si>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</si>
  <si>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</si>
  <si>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</si>
  <si>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</si>
  <si>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</si>
  <si>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</si>
  <si>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</si>
  <si>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</si>
  <si>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</si>
  <si>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</si>
  <si>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</si>
  <si>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</si>
  <si>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</si>
  <si>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</si>
  <si>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</si>
  <si>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</si>
  <si>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</si>
  <si>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</si>
  <si>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</si>
  <si>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</si>
  <si>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</si>
  <si>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</si>
  <si>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</si>
  <si>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</si>
  <si>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</si>
  <si>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</si>
  <si>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</si>
  <si>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</si>
  <si>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</si>
  <si>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</si>
  <si>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</si>
  <si>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</si>
  <si>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</si>
  <si>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</si>
  <si>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</si>
  <si>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</si>
  <si>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</si>
  <si>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</si>
  <si>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</si>
  <si>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</si>
  <si>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</si>
  <si>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</si>
  <si>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</si>
  <si>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</si>
  <si>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</si>
  <si>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</si>
  <si>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</si>
  <si>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</si>
  <si>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</si>
  <si>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</si>
  <si>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</si>
  <si>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</si>
  <si>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</si>
  <si>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</si>
  <si>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</si>
  <si>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</si>
  <si>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</si>
  <si>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</si>
  <si>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</si>
  <si>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</si>
  <si>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</si>
  <si>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</si>
  <si>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</si>
  <si>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</si>
  <si>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</si>
  <si>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</si>
  <si>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</si>
  <si>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</si>
  <si>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</si>
  <si>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</si>
  <si>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</si>
  <si>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</si>
  <si>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</si>
  <si>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</si>
  <si>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</si>
  <si>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</si>
  <si>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</si>
  <si>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</si>
  <si>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</si>
  <si>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</si>
  <si>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</si>
  <si>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</si>
  <si>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</si>
  <si>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</si>
  <si>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</si>
  <si>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</si>
  <si>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</si>
  <si>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</si>
  <si>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</si>
  <si>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</si>
  <si>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</si>
  <si>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</si>
  <si>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</si>
  <si>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</si>
  <si>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</si>
  <si>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</si>
  <si>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</si>
  <si>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</si>
  <si>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</si>
  <si>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</si>
  <si>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</si>
  <si>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</si>
  <si>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</si>
  <si>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</si>
  <si>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</si>
  <si>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</si>
  <si>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</si>
  <si>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</si>
  <si>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</si>
  <si>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</si>
  <si>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</si>
  <si>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</si>
  <si>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</si>
  <si>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</si>
  <si>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</si>
  <si>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</si>
  <si>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</si>
  <si>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</si>
  <si>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</si>
  <si>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</si>
  <si>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</si>
  <si>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</si>
  <si>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</si>
  <si>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</si>
  <si>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</si>
  <si>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</si>
  <si>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</si>
  <si>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</si>
  <si>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</si>
  <si>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</si>
  <si>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</si>
  <si>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</si>
  <si>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</si>
  <si>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</si>
  <si>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</si>
  <si>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</si>
  <si>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</si>
  <si>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</si>
  <si>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</si>
  <si>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</si>
  <si>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</si>
  <si>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</si>
  <si>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</si>
  <si>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</si>
  <si>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</si>
  <si>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</si>
  <si>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</si>
  <si>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</si>
  <si>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</si>
  <si>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</si>
  <si>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</si>
  <si>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</si>
  <si>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</si>
  <si>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</si>
  <si>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</si>
  <si>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</si>
  <si>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</si>
  <si>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</si>
  <si>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</si>
  <si>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</si>
  <si>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</si>
  <si>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</si>
  <si>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</si>
  <si>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</si>
  <si>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</si>
  <si>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</si>
  <si>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</si>
  <si>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</si>
  <si>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</si>
  <si>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</si>
  <si>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</si>
  <si>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</si>
  <si>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</si>
  <si>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</si>
  <si>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</si>
  <si>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</si>
  <si>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</si>
  <si>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</si>
  <si>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</si>
  <si>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</si>
  <si>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</si>
  <si>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</si>
  <si>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</si>
  <si>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</si>
  <si>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</si>
  <si>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</si>
  <si>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</si>
  <si>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</si>
  <si>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</si>
  <si>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</si>
  <si>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</si>
  <si>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</si>
  <si>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</si>
  <si>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</si>
  <si>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</si>
  <si>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</si>
  <si>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</si>
  <si>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</si>
  <si>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</si>
  <si>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</si>
  <si>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</si>
  <si>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</si>
  <si>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</si>
  <si>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</si>
  <si>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</si>
  <si>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</si>
  <si>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</si>
  <si>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</si>
  <si>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</si>
  <si>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</si>
  <si>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</si>
  <si>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</si>
  <si>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</si>
  <si>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</si>
  <si>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</si>
  <si>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</si>
  <si>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</si>
  <si>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</si>
  <si>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</si>
  <si>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</si>
  <si>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</si>
  <si>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</si>
  <si>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</si>
  <si>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</si>
  <si>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</si>
  <si>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</si>
  <si>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</si>
  <si>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</si>
  <si>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</si>
  <si>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</si>
  <si>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</si>
  <si>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</si>
  <si>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</si>
  <si>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</si>
  <si>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</si>
  <si>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</si>
  <si>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</si>
  <si>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</si>
  <si>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</si>
  <si>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</si>
  <si>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</si>
  <si>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</si>
  <si>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</si>
  <si>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</si>
  <si>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</si>
  <si>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</si>
  <si>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</si>
  <si>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</si>
  <si>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</si>
  <si>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</si>
  <si>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</si>
  <si>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</si>
  <si>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</si>
  <si>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</si>
  <si>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</si>
  <si>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</si>
  <si>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</si>
  <si>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</si>
  <si>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</si>
  <si>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</si>
  <si>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</si>
  <si>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</si>
  <si>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</si>
  <si>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</si>
  <si>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</si>
  <si>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</si>
  <si>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</si>
  <si>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</si>
  <si>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</si>
  <si>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</si>
  <si>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</si>
  <si>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</si>
  <si>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</si>
  <si>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</si>
  <si>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</si>
  <si>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</si>
  <si>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</si>
  <si>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</si>
  <si>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</si>
  <si>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</si>
  <si>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</si>
  <si>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</si>
  <si>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</si>
  <si>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</si>
  <si>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</si>
  <si>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</si>
  <si>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</si>
  <si>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</si>
  <si>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</si>
  <si>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</si>
  <si>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</si>
  <si>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</si>
  <si>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</si>
  <si>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</si>
  <si>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</si>
  <si>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</si>
  <si>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</si>
  <si>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</si>
  <si>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</si>
  <si>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</si>
  <si>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</si>
  <si>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</si>
  <si>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</si>
  <si>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</si>
  <si>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</si>
  <si>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</si>
  <si>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</si>
  <si>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</si>
  <si>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</si>
  <si>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</si>
  <si>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</si>
  <si>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</si>
  <si>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</si>
  <si>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</si>
  <si>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</si>
  <si>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</si>
  <si>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</si>
  <si>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</si>
  <si>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</si>
  <si>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</si>
  <si>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</si>
  <si>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</si>
  <si>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</si>
  <si>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</si>
  <si>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</si>
  <si>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</si>
  <si>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</si>
  <si>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</si>
  <si>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</si>
  <si>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</si>
  <si>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</si>
  <si>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</si>
  <si>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</si>
  <si>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</si>
  <si>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</si>
  <si>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</si>
  <si>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</si>
  <si>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</si>
  <si>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</si>
  <si>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</si>
  <si>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</si>
  <si>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</si>
  <si>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</si>
  <si>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</si>
  <si>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</si>
  <si>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</si>
  <si>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</si>
  <si>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</si>
  <si>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</si>
  <si>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</si>
  <si>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</si>
  <si>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</si>
  <si>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</si>
  <si>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</si>
  <si>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</si>
  <si>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</si>
  <si>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</si>
  <si>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</si>
  <si>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</si>
  <si>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</si>
  <si>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</si>
  <si>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</si>
  <si>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</si>
  <si>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</si>
  <si>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</si>
  <si>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</si>
  <si>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</si>
  <si>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</si>
  <si>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</si>
  <si>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</si>
  <si>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</si>
  <si>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</si>
  <si>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</si>
  <si>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</si>
  <si>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</si>
  <si>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</si>
  <si>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</si>
  <si>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</si>
  <si>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</si>
  <si>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</si>
  <si>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</si>
  <si>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</si>
  <si>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</si>
  <si>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</si>
  <si>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</si>
  <si>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</si>
  <si>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</si>
  <si>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</si>
  <si>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</si>
  <si>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</si>
  <si>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</si>
  <si>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</si>
  <si>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</si>
  <si>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</si>
  <si>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</si>
  <si>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</si>
  <si>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</si>
  <si>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</si>
  <si>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</si>
  <si>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</si>
  <si>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</si>
  <si>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</si>
  <si>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</si>
  <si>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</si>
  <si>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</si>
  <si>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</si>
  <si>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</si>
  <si>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</si>
  <si>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</si>
  <si>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</si>
  <si>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</si>
  <si>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</si>
  <si>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</si>
  <si>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</si>
  <si>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</si>
  <si>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</si>
  <si>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</si>
  <si>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</si>
  <si>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</si>
  <si>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</si>
  <si>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</si>
  <si>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</si>
  <si>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</si>
  <si>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</si>
  <si>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</si>
  <si>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</si>
  <si>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</si>
  <si>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</si>
  <si>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</si>
  <si>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</si>
  <si>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</si>
  <si>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</si>
  <si>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</si>
  <si>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</si>
  <si>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</si>
  <si>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</si>
  <si>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</si>
  <si>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</si>
  <si>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</si>
  <si>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</si>
  <si>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</si>
  <si>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</si>
  <si>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</si>
  <si>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</si>
  <si>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</si>
  <si>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</si>
  <si>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</si>
  <si>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</si>
  <si>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</si>
  <si>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</si>
  <si>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</si>
  <si>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</si>
  <si>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</si>
  <si>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</si>
  <si>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</si>
  <si>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</si>
  <si>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</si>
  <si>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</si>
  <si>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</si>
  <si>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</si>
  <si>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</si>
  <si>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</si>
  <si>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</si>
  <si>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</si>
  <si>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</si>
  <si>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</si>
  <si>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</si>
  <si>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</si>
  <si>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</si>
  <si>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</si>
  <si>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</si>
  <si>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</si>
  <si>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</si>
  <si>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</si>
  <si>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</si>
  <si>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</si>
  <si>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</si>
  <si>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</si>
  <si>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</si>
  <si>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</si>
  <si>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</si>
  <si>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</si>
  <si>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</si>
  <si>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</si>
  <si>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</si>
  <si>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</si>
  <si>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</si>
  <si>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</si>
  <si>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</si>
  <si>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</si>
  <si>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</si>
  <si>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</si>
  <si>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</si>
  <si>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</si>
  <si>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</si>
  <si>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</si>
  <si>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</si>
  <si>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</si>
  <si>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</si>
  <si>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</si>
  <si>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</si>
  <si>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</si>
  <si>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</si>
  <si>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</si>
  <si>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</si>
  <si>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</si>
  <si>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</si>
  <si>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</si>
  <si>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</si>
  <si>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</si>
  <si>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</si>
  <si>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</si>
  <si>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</si>
  <si>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</si>
  <si>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</si>
  <si>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</si>
  <si>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</si>
  <si>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</si>
  <si>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</si>
  <si>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</si>
  <si>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</si>
  <si>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</si>
  <si>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</si>
  <si>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</si>
  <si>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</si>
  <si>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</si>
  <si>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</si>
  <si>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</si>
  <si>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</si>
  <si>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</si>
  <si>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</si>
  <si>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</si>
  <si>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</si>
  <si>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</si>
  <si>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</si>
  <si>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</si>
  <si>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</si>
  <si>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</si>
  <si>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</si>
  <si>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</si>
  <si>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</si>
  <si>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</si>
  <si>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</si>
  <si>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</si>
  <si>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</si>
  <si>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</si>
  <si>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</si>
  <si>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</si>
  <si>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</si>
  <si>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</si>
  <si>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</si>
  <si>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</si>
  <si>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</si>
  <si>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</si>
  <si>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</si>
  <si>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</si>
  <si>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</si>
  <si>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</si>
  <si>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</si>
  <si>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</si>
  <si>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</si>
  <si>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</si>
  <si>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</si>
  <si>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</si>
  <si>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</si>
  <si>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</si>
  <si>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</si>
  <si>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</si>
  <si>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</si>
  <si>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</si>
  <si>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</si>
  <si>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</si>
  <si>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</si>
  <si>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</si>
  <si>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</si>
  <si>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</si>
  <si>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</si>
  <si>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</si>
  <si>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</si>
  <si>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</si>
  <si>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</si>
  <si>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</si>
  <si>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</si>
  <si>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</si>
  <si>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</si>
  <si>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</si>
  <si>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</si>
  <si>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</si>
  <si>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</si>
  <si>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</si>
  <si>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</si>
  <si>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</si>
  <si>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</si>
  <si>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</si>
  <si>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</si>
  <si>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</si>
  <si>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</si>
  <si>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</si>
  <si>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</si>
  <si>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</si>
  <si>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</si>
  <si>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</si>
  <si>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</si>
  <si>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</si>
  <si>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</si>
  <si>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</si>
  <si>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</si>
  <si>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</si>
  <si>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</si>
  <si>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</si>
  <si>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</si>
  <si>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</si>
  <si>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</si>
  <si>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</si>
  <si>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</si>
  <si>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</si>
  <si>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</si>
  <si>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</si>
  <si>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</si>
  <si>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</si>
  <si>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</si>
  <si>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</si>
  <si>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</si>
  <si>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</si>
  <si>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</si>
  <si>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</si>
  <si>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</si>
  <si>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</si>
  <si>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</si>
  <si>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</si>
  <si>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</si>
  <si>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</si>
  <si>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</si>
  <si>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</si>
  <si>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</si>
  <si>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</si>
  <si>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</si>
  <si>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</si>
  <si>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</si>
  <si>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</si>
  <si>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</si>
  <si>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</si>
  <si>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</si>
  <si>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</si>
  <si>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</si>
  <si>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</si>
  <si>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</si>
  <si>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</si>
  <si>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</si>
  <si>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</si>
  <si>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</si>
  <si>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</si>
  <si>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</si>
  <si>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</si>
  <si>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</si>
  <si>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</si>
  <si>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</si>
  <si>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</si>
  <si>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</si>
  <si>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</si>
  <si>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</si>
  <si>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</si>
  <si>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</si>
  <si>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</si>
  <si>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</si>
  <si>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</si>
  <si>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</si>
  <si>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</si>
  <si>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</si>
  <si>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</si>
  <si>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</si>
  <si>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</si>
  <si>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</si>
  <si>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</si>
  <si>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</si>
  <si>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</si>
  <si>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</si>
  <si>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</si>
  <si>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</si>
  <si>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</si>
  <si>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</si>
  <si>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</si>
  <si>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</si>
  <si>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</si>
  <si>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</si>
  <si>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</si>
  <si>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</si>
  <si>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</si>
  <si>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</si>
  <si>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</si>
  <si>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</si>
  <si>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</si>
  <si>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</si>
  <si>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</si>
  <si>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</si>
  <si>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</si>
  <si>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</si>
  <si>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</si>
  <si>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</si>
  <si>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</si>
  <si>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</si>
  <si>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</si>
  <si>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</si>
  <si>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</si>
  <si>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</si>
  <si>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</si>
  <si>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</si>
  <si>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</si>
  <si>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</si>
  <si>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</si>
  <si>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</si>
  <si>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</si>
  <si>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</si>
  <si>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</si>
  <si>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</si>
  <si>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</si>
  <si>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</si>
  <si>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</si>
  <si>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</si>
  <si>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</si>
  <si>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</si>
  <si>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</si>
  <si>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</si>
  <si>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</si>
  <si>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</si>
  <si>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</si>
  <si>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</si>
  <si>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</si>
  <si>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</si>
  <si>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</si>
  <si>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</si>
  <si>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</si>
  <si>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</si>
  <si>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</si>
  <si>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</si>
  <si>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</si>
  <si>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</si>
  <si>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</si>
  <si>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</si>
  <si>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</si>
  <si>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</si>
  <si>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</si>
  <si>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</si>
  <si>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</si>
  <si>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</si>
  <si>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</si>
  <si>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</si>
  <si>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</si>
  <si>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</si>
  <si>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</si>
  <si>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</si>
  <si>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</si>
  <si>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</si>
  <si>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</si>
  <si>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</si>
  <si>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</si>
  <si>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</si>
  <si>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</si>
  <si>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</si>
  <si>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</si>
  <si>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</si>
  <si>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</si>
  <si>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</si>
  <si>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</si>
  <si>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</si>
  <si>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</si>
  <si>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</si>
  <si>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</si>
  <si>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</si>
  <si>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</si>
  <si>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</si>
  <si>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</si>
  <si>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</si>
  <si>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</si>
  <si>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</si>
  <si>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</si>
  <si>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</si>
  <si>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</si>
  <si>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</si>
  <si>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</si>
  <si>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</si>
  <si>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</si>
  <si>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</si>
  <si>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</si>
  <si>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</si>
  <si>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</si>
  <si>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</si>
  <si>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</si>
  <si>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</si>
  <si>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</si>
  <si>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</si>
  <si>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</si>
  <si>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</si>
  <si>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</si>
  <si>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</si>
  <si>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</si>
  <si>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</si>
  <si>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</si>
  <si>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</si>
  <si>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</si>
  <si>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</si>
  <si>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</si>
  <si>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</si>
  <si>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</si>
  <si>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</si>
  <si>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</si>
  <si>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</si>
  <si>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</si>
  <si>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</si>
  <si>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</si>
  <si>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</si>
  <si>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</si>
  <si>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</si>
  <si>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</si>
  <si>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</si>
  <si>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</si>
  <si>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</si>
  <si>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</si>
  <si>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</si>
  <si>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</si>
  <si>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</si>
  <si>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</si>
  <si>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</si>
  <si>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</si>
  <si>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</si>
  <si>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</si>
  <si>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</si>
  <si>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</si>
  <si>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</si>
  <si>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</si>
  <si>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</si>
  <si>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</si>
  <si>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</si>
  <si>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</si>
  <si>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</si>
  <si>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</si>
  <si>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</si>
  <si>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</si>
  <si>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</si>
  <si>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</si>
  <si>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</si>
  <si>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</si>
  <si>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</si>
  <si>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</si>
  <si>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</si>
  <si>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</si>
  <si>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</si>
  <si>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</si>
  <si>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</si>
  <si>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</si>
  <si>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</si>
  <si>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</si>
  <si>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</si>
  <si>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</si>
  <si>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</si>
  <si>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</si>
  <si>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</si>
  <si>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</si>
  <si>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</si>
  <si>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</si>
  <si>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</si>
  <si>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</si>
  <si>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</si>
  <si>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</si>
  <si>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</si>
  <si>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</si>
  <si>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</si>
  <si>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</si>
  <si>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</si>
  <si>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</si>
  <si>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</si>
  <si>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</si>
  <si>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</si>
  <si>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</si>
  <si>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</si>
  <si>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</si>
  <si>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</si>
  <si>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</si>
  <si>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</si>
  <si>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</si>
  <si>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</si>
  <si>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</si>
  <si>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</si>
  <si>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</si>
  <si>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</si>
  <si>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</si>
  <si>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</si>
  <si>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</si>
  <si>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</si>
  <si>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</si>
  <si>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</si>
  <si>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</si>
  <si>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</si>
  <si>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</si>
  <si>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</si>
  <si>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</si>
  <si>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</si>
  <si>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</si>
  <si>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</si>
  <si>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</si>
  <si>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</si>
  <si>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</si>
  <si>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</si>
  <si>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</si>
  <si>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</si>
  <si>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</si>
  <si>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</si>
  <si>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</si>
  <si>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</si>
  <si>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</si>
  <si>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</si>
  <si>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</si>
  <si>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</si>
  <si>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</si>
  <si>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</si>
  <si>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</si>
  <si>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</si>
  <si>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</si>
  <si>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</si>
  <si>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</si>
  <si>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</si>
  <si>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</si>
  <si>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</si>
  <si>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</si>
  <si>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</si>
  <si>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</si>
  <si>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</si>
  <si>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</si>
  <si>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</si>
  <si>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</si>
  <si>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</si>
  <si>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</si>
  <si>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</si>
  <si>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</si>
  <si>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</si>
  <si>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</si>
  <si>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</si>
  <si>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</si>
  <si>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</si>
  <si>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</si>
  <si>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</si>
  <si>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</si>
  <si>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</si>
  <si>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</si>
  <si>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</si>
  <si>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</si>
  <si>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</si>
  <si>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</si>
  <si>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</si>
  <si>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</si>
  <si>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</si>
  <si>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</si>
  <si>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</si>
  <si>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</si>
  <si>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</si>
  <si>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</si>
  <si>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</si>
  <si>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</si>
  <si>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</si>
  <si>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</si>
  <si>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</si>
  <si>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</si>
  <si>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</si>
  <si>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</si>
  <si>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</si>
  <si>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</si>
  <si>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</si>
  <si>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</si>
  <si>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</si>
  <si>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</si>
  <si>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</si>
  <si>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</si>
  <si>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</si>
  <si>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</si>
  <si>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</si>
  <si>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</si>
  <si>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</si>
  <si>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</si>
  <si>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</si>
  <si>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</si>
  <si>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</si>
  <si>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</si>
  <si>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</si>
  <si>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</si>
  <si>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</si>
  <si>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</si>
  <si>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</si>
  <si>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</si>
  <si>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</si>
  <si>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</si>
  <si>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</si>
  <si>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</si>
  <si>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</si>
  <si>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</si>
  <si>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</si>
  <si>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</si>
  <si>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</si>
  <si>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</si>
  <si>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</si>
  <si>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</si>
  <si>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</si>
  <si>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</si>
  <si>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</si>
  <si>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</si>
  <si>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</si>
  <si>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</si>
  <si>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</si>
  <si>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</si>
  <si>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</si>
  <si>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</si>
  <si>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</si>
  <si>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</si>
  <si>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</si>
  <si>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</si>
  <si>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</si>
  <si>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</si>
  <si>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</si>
  <si>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</si>
  <si>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</si>
  <si>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</si>
  <si>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</si>
  <si>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</si>
  <si>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</si>
  <si>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</si>
  <si>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</si>
  <si>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</si>
  <si>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</si>
  <si>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</si>
  <si>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</si>
  <si>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</si>
  <si>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</si>
  <si>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</si>
  <si>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</si>
  <si>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</si>
  <si>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</si>
  <si>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</si>
  <si>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</si>
  <si>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</si>
  <si>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</si>
  <si>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</si>
  <si>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</si>
  <si>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</si>
  <si>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</si>
  <si>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</si>
  <si>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</si>
  <si>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</si>
  <si>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</si>
  <si>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</si>
  <si>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</si>
  <si>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</si>
  <si>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</si>
  <si>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</si>
  <si>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</si>
  <si>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</si>
  <si>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</si>
  <si>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</si>
  <si>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</si>
  <si>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</si>
  <si>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</si>
  <si>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</si>
  <si>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</si>
  <si>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</si>
  <si>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</si>
  <si>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</si>
  <si>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</si>
  <si>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</si>
  <si>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</si>
  <si>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</si>
  <si>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</si>
  <si>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</si>
  <si>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</si>
  <si>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</si>
  <si>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</si>
  <si>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</si>
  <si>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</si>
  <si>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</si>
  <si>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</si>
  <si>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</si>
  <si>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</si>
  <si>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</si>
  <si>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</si>
  <si>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</si>
  <si>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</si>
  <si>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</si>
  <si>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</si>
  <si>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</si>
  <si>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</si>
  <si>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</si>
  <si>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</si>
  <si>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</si>
  <si>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</si>
  <si>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</si>
  <si>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</si>
  <si>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</si>
  <si>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</si>
  <si>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</si>
  <si>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</si>
  <si>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</si>
  <si>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</si>
  <si>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</si>
  <si>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</si>
  <si>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</si>
  <si>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</si>
  <si>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</si>
  <si>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</si>
  <si>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</si>
  <si>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</si>
  <si>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</si>
  <si>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</si>
  <si>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</si>
  <si>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</si>
  <si>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</si>
  <si>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</si>
  <si>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</si>
  <si>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</si>
  <si>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</si>
  <si>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</si>
  <si>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</si>
  <si>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</si>
  <si>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</si>
  <si>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</si>
  <si>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</si>
  <si>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</si>
  <si>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</si>
  <si>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</si>
  <si>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</si>
  <si>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</si>
  <si>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</si>
  <si>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</si>
  <si>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</si>
  <si>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</si>
  <si>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</si>
  <si>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</si>
  <si>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</si>
  <si>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</si>
  <si>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</si>
  <si>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</si>
  <si>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</si>
  <si>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</si>
  <si>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</si>
  <si>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</si>
  <si>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</si>
  <si>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</si>
  <si>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</si>
  <si>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</si>
  <si>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</si>
  <si>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</si>
  <si>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</si>
  <si>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</si>
  <si>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</si>
  <si>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</si>
  <si>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</si>
  <si>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</si>
  <si>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</si>
  <si>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</si>
  <si>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</si>
  <si>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</si>
  <si>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</si>
  <si>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</si>
  <si>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</si>
  <si>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</si>
  <si>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</si>
  <si>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</si>
  <si>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</si>
  <si>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</si>
  <si>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</si>
  <si>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</si>
  <si>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</si>
  <si>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</si>
  <si>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</si>
  <si>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</si>
  <si>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</si>
  <si>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</si>
  <si>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</si>
  <si>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</si>
  <si>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</si>
  <si>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</si>
  <si>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</si>
  <si>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</si>
  <si>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</si>
  <si>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</si>
  <si>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</si>
  <si>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</si>
  <si>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</si>
  <si>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</si>
  <si>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</si>
  <si>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</si>
  <si>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</si>
  <si>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</si>
  <si>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</si>
  <si>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</si>
  <si>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</si>
  <si>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</si>
  <si>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</si>
  <si>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</si>
  <si>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</si>
  <si>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</si>
  <si>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</si>
  <si>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</si>
  <si>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</si>
  <si>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</si>
  <si>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</si>
  <si>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</si>
  <si>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</si>
  <si>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</si>
  <si>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</si>
  <si>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</si>
  <si>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</si>
  <si>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</si>
  <si>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</si>
  <si>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</si>
  <si>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</si>
  <si>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</si>
  <si>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</si>
  <si>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</si>
  <si>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</si>
  <si>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</si>
  <si>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</si>
  <si>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</si>
  <si>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</si>
  <si>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</si>
  <si>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</si>
  <si>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</si>
  <si>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</si>
  <si>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</si>
  <si>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</si>
  <si>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</si>
  <si>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</si>
  <si>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</si>
  <si>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</si>
  <si>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</si>
  <si>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</si>
  <si>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</si>
  <si>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</si>
  <si>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</si>
  <si>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</si>
  <si>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</si>
  <si>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</si>
  <si>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</si>
  <si>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</si>
  <si>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</si>
  <si>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</si>
  <si>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</si>
  <si>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</si>
  <si>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</si>
  <si>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</si>
  <si>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</si>
  <si>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</si>
  <si>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</si>
  <si>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</si>
  <si>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</si>
  <si>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</si>
  <si>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</si>
  <si>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</si>
  <si>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</si>
  <si>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</si>
  <si>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</si>
  <si>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</si>
  <si>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</si>
  <si>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</si>
  <si>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</si>
  <si>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</si>
  <si>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</si>
  <si>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</si>
  <si>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</si>
  <si>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</si>
  <si>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</si>
  <si>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</si>
  <si>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</si>
  <si>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</si>
  <si>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</si>
  <si>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</si>
  <si>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</si>
  <si>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</si>
  <si>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</si>
  <si>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</si>
  <si>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</si>
  <si>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</si>
  <si>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</si>
  <si>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</si>
  <si>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</si>
  <si>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</si>
  <si>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</si>
  <si>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</si>
  <si>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</si>
  <si>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</si>
  <si>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</si>
  <si>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</si>
  <si>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</si>
  <si>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</si>
  <si>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</si>
  <si>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</si>
  <si>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</si>
  <si>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</si>
  <si>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</si>
  <si>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</si>
  <si>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</si>
  <si>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</si>
  <si>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</si>
  <si>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</si>
  <si>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</si>
  <si>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</si>
  <si>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</si>
  <si>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</si>
  <si>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</si>
  <si>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</si>
  <si>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</si>
  <si>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</si>
  <si>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</si>
  <si>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</si>
  <si>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</si>
  <si>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</si>
  <si>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</si>
  <si>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</si>
  <si>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</si>
  <si>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</si>
  <si>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</si>
  <si>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</si>
  <si>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</si>
  <si>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</si>
  <si>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</si>
  <si>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</si>
  <si>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</si>
  <si>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</si>
  <si>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</si>
  <si>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</si>
  <si>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</si>
  <si>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</si>
  <si>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</si>
  <si>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</si>
  <si>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</si>
  <si>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</si>
  <si>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</si>
  <si>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</si>
  <si>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</si>
  <si>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</si>
  <si>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</si>
  <si>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</si>
  <si>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</si>
  <si>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</si>
  <si>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</si>
  <si>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</si>
  <si>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</si>
  <si>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</si>
  <si>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</si>
  <si>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</si>
  <si>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</si>
  <si>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</si>
  <si>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</si>
  <si>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</si>
  <si>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</si>
  <si>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</si>
  <si>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</si>
  <si>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</si>
  <si>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</si>
  <si>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</si>
  <si>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</si>
  <si>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</si>
  <si>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</si>
  <si>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</si>
  <si>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</si>
  <si>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</si>
  <si>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</si>
  <si>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</si>
  <si>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</si>
  <si>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</si>
  <si>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</si>
  <si>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</si>
  <si>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</si>
  <si>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</si>
  <si>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</si>
  <si>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</si>
  <si>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</si>
  <si>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</si>
  <si>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</si>
  <si>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</si>
  <si>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</si>
  <si>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</si>
  <si>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</si>
  <si>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</si>
  <si>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</si>
  <si>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</si>
  <si>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</si>
  <si>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</si>
  <si>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</si>
  <si>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</si>
  <si>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</si>
  <si>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</si>
  <si>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</si>
  <si>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</si>
  <si>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</si>
  <si>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</si>
  <si>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</si>
  <si>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</si>
  <si>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</si>
  <si>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</si>
  <si>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</si>
  <si>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</si>
  <si>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</si>
  <si>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</si>
  <si>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</si>
  <si>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</si>
  <si>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</si>
  <si>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</si>
  <si>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</si>
  <si>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</si>
  <si>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</si>
  <si>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</si>
  <si>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</si>
  <si>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</si>
  <si>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</si>
  <si>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</si>
  <si>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</si>
  <si>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</si>
  <si>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</si>
  <si>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</si>
  <si>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</si>
  <si>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</si>
  <si>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</si>
  <si>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</si>
  <si>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</si>
  <si>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</si>
  <si>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</si>
  <si>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</si>
  <si>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</si>
  <si>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</si>
  <si>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</si>
  <si>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</si>
  <si>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</si>
  <si>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</si>
  <si>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</si>
  <si>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</si>
  <si>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</si>
  <si>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</si>
  <si>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</si>
  <si>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</si>
  <si>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</si>
  <si>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</si>
  <si>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</si>
  <si>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</si>
  <si>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</si>
  <si>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</si>
  <si>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</si>
  <si>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</si>
  <si>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</si>
  <si>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</si>
  <si>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</si>
  <si>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</si>
  <si>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</si>
  <si>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</si>
  <si>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</si>
  <si>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</si>
  <si>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</si>
  <si>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</si>
  <si>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</si>
  <si>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</si>
  <si>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</si>
  <si>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</si>
  <si>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</si>
  <si>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</si>
  <si>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</si>
  <si>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</si>
  <si>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</si>
  <si>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</si>
  <si>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</si>
  <si>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</si>
  <si>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</si>
  <si>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</si>
  <si>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</si>
  <si>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</si>
  <si>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</si>
  <si>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</si>
  <si>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</si>
  <si>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</si>
  <si>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</si>
  <si>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</si>
  <si>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</si>
  <si>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</si>
  <si>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</si>
  <si>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</si>
  <si>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</si>
  <si>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</si>
  <si>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</si>
  <si>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</si>
  <si>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</si>
  <si>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</si>
  <si>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</si>
  <si>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</si>
  <si>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</si>
  <si>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</si>
  <si>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</si>
  <si>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</si>
  <si>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</si>
  <si>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</si>
  <si>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</si>
  <si>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</si>
  <si>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</si>
  <si>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</si>
  <si>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</si>
  <si>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</si>
  <si>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</si>
  <si>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</si>
  <si>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</si>
  <si>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</si>
  <si>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</si>
  <si>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</si>
  <si>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</si>
  <si>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</si>
  <si>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</si>
  <si>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</si>
  <si>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</si>
  <si>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</si>
  <si>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</si>
  <si>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</si>
  <si>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</si>
  <si>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</si>
  <si>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</si>
  <si>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</si>
  <si>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</si>
  <si>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</si>
  <si>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</si>
  <si>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</si>
  <si>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</si>
  <si>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</si>
  <si>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</si>
  <si>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</si>
  <si>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</si>
  <si>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</si>
  <si>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</si>
  <si>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</si>
  <si>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</si>
  <si>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</si>
  <si>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</si>
  <si>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</si>
  <si>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</si>
  <si>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</si>
  <si>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</si>
  <si>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</si>
  <si>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</si>
  <si>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</si>
  <si>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</si>
  <si>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</si>
  <si>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</si>
  <si>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</si>
  <si>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</si>
  <si>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</si>
  <si>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</si>
  <si>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</si>
  <si>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</si>
  <si>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</si>
  <si>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</si>
  <si>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</si>
  <si>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</si>
  <si>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</si>
  <si>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</si>
  <si>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</si>
  <si>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</si>
  <si>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</si>
  <si>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</si>
  <si>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</si>
  <si>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</si>
  <si>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</si>
  <si>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</si>
  <si>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</si>
  <si>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</si>
  <si>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</si>
  <si>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</si>
  <si>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</si>
  <si>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</si>
  <si>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</si>
  <si>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</si>
  <si>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</si>
  <si>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</si>
  <si>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</si>
  <si>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</si>
  <si>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</si>
  <si>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</si>
  <si>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</si>
  <si>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</si>
  <si>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</si>
  <si>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</si>
  <si>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</si>
  <si>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</si>
  <si>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</si>
  <si>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</si>
  <si>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</si>
  <si>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</si>
  <si>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</si>
  <si>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</si>
  <si>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</si>
  <si>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</si>
  <si>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</si>
  <si>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</si>
  <si>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</si>
  <si>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</si>
  <si>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</si>
  <si>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</si>
  <si>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</si>
  <si>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</si>
  <si>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</si>
  <si>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</si>
  <si>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</si>
  <si>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</si>
  <si>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</si>
  <si>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</si>
  <si>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</si>
  <si>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</si>
  <si>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</si>
  <si>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</si>
  <si>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</si>
  <si>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</si>
  <si>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</si>
  <si>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</si>
  <si>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</si>
  <si>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</si>
  <si>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</si>
  <si>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</si>
  <si>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</si>
  <si>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</si>
  <si>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</si>
  <si>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</si>
  <si>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</si>
  <si>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</si>
  <si>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</si>
  <si>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</si>
  <si>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</si>
  <si>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</si>
  <si>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</si>
  <si>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</si>
  <si>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</si>
  <si>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</si>
  <si>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</si>
  <si>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</si>
  <si>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</si>
  <si>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</si>
  <si>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</si>
  <si>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</si>
  <si>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</si>
  <si>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</si>
  <si>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</si>
  <si>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</si>
  <si>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</si>
  <si>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</si>
  <si>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</si>
  <si>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</si>
  <si>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</si>
  <si>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</si>
  <si>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</si>
  <si>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</si>
  <si>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</si>
  <si>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</si>
  <si>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</si>
  <si>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</si>
  <si>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</si>
  <si>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</si>
  <si>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</si>
  <si>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</si>
  <si>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</si>
  <si>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</si>
  <si>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</si>
  <si>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</si>
  <si>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</si>
  <si>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</si>
  <si>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</si>
  <si>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</si>
  <si>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</si>
  <si>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</si>
  <si>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</si>
  <si>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</si>
  <si>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</si>
  <si>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</si>
  <si>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</si>
  <si>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</si>
  <si>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</si>
  <si>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</si>
  <si>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</si>
  <si>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</si>
  <si>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</si>
  <si>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</si>
  <si>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</si>
  <si>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</si>
  <si>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</si>
  <si>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</si>
  <si>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</si>
  <si>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</si>
  <si>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</si>
  <si>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</si>
  <si>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</si>
  <si>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</si>
  <si>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</si>
  <si>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</si>
  <si>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</si>
  <si>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</si>
  <si>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</si>
  <si>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</si>
  <si>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</si>
  <si>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</si>
  <si>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</si>
  <si>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</si>
  <si>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</si>
  <si>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</si>
  <si>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</si>
  <si>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</si>
  <si>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</si>
  <si>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</si>
  <si>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</si>
  <si>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</si>
  <si>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</si>
  <si>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</si>
  <si>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</si>
  <si>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</si>
  <si>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</si>
  <si>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</si>
  <si>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</si>
  <si>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</si>
  <si>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</si>
  <si>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</si>
  <si>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</si>
  <si>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</si>
  <si>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</si>
  <si>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</si>
  <si>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</si>
  <si>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</si>
  <si>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</si>
  <si>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</si>
  <si>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</si>
  <si>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</si>
  <si>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</si>
  <si>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</si>
  <si>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</si>
  <si>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</si>
  <si>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</si>
  <si>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</si>
  <si>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</si>
  <si>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</si>
  <si>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</si>
  <si>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</si>
  <si>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</si>
  <si>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</si>
  <si>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</si>
  <si>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</si>
  <si>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</si>
  <si>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</si>
  <si>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</si>
  <si>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</si>
  <si>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</si>
  <si>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</si>
  <si>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</si>
  <si>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</si>
  <si>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</si>
  <si>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</si>
  <si>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</si>
  <si>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</si>
  <si>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</si>
  <si>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</si>
  <si>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</si>
  <si>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</si>
  <si>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</si>
  <si>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</si>
  <si>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</si>
  <si>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</si>
  <si>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</si>
  <si>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</si>
  <si>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</si>
  <si>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</si>
  <si>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</si>
  <si>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</si>
  <si>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</si>
  <si>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</si>
  <si>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</si>
  <si>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</si>
  <si>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</si>
  <si>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</si>
  <si>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</si>
  <si>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</si>
  <si>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</si>
  <si>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</si>
  <si>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</si>
  <si>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</si>
  <si>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</si>
  <si>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</si>
  <si>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</si>
  <si>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</si>
  <si>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</si>
  <si>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</si>
  <si>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</si>
  <si>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</si>
  <si>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</si>
  <si>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</si>
  <si>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</si>
  <si>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</si>
  <si>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</si>
  <si>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</si>
  <si>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</si>
  <si>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</si>
  <si>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</si>
  <si>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</si>
  <si>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</si>
  <si>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</si>
  <si>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</si>
  <si>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</si>
  <si>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</si>
  <si>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</si>
  <si>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</si>
  <si>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</si>
  <si>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</si>
  <si>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</si>
  <si>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</si>
  <si>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</si>
  <si>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</si>
  <si>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</si>
  <si>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</si>
  <si>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</si>
  <si>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</si>
  <si>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</si>
  <si>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</si>
  <si>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</si>
  <si>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</si>
  <si>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</si>
  <si>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</si>
  <si>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</si>
  <si>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</si>
  <si>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</si>
  <si>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</si>
  <si>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</si>
  <si>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</si>
  <si>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</si>
  <si>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</si>
  <si>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</si>
  <si>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</si>
  <si>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</si>
  <si>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</si>
  <si>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</si>
  <si>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</si>
  <si>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</si>
  <si>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</si>
  <si>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</si>
  <si>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</si>
  <si>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</si>
  <si>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</si>
  <si>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</si>
  <si>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</si>
  <si>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</si>
  <si>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</si>
  <si>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</si>
  <si>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</si>
  <si>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</si>
  <si>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</si>
  <si>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</si>
  <si>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</si>
  <si>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</si>
  <si>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</si>
  <si>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</si>
  <si>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</si>
  <si>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</si>
  <si>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</si>
  <si>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</si>
  <si>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</si>
  <si>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</si>
  <si>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</si>
  <si>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</si>
  <si>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</si>
  <si>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</si>
  <si>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</si>
  <si>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</si>
  <si>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</si>
  <si>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</si>
  <si>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</si>
  <si>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</si>
  <si>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</si>
  <si>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</si>
  <si>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</si>
  <si>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</si>
  <si>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</si>
  <si>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</si>
  <si>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</si>
  <si>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</si>
  <si>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</si>
  <si>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</si>
  <si>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</si>
  <si>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</si>
  <si>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</si>
  <si>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</si>
  <si>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</si>
  <si>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</si>
  <si>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</si>
  <si>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</si>
  <si>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</si>
  <si>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</si>
  <si>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</si>
  <si>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</si>
  <si>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</si>
  <si>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</si>
  <si>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</si>
  <si>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</si>
  <si>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</si>
  <si>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</si>
  <si>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</si>
  <si>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</si>
  <si>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</si>
  <si>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</si>
  <si>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</si>
  <si>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</si>
  <si>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</si>
  <si>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</si>
  <si>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</si>
  <si>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</si>
  <si>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</si>
  <si>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</si>
  <si>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</si>
  <si>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</si>
  <si>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</si>
  <si>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</si>
  <si>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</si>
  <si>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</si>
  <si>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</si>
  <si>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</si>
  <si>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</si>
  <si>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</si>
  <si>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</si>
  <si>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</si>
  <si>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</si>
  <si>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</si>
  <si>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</si>
  <si>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</si>
  <si>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</si>
  <si>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</si>
  <si>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</si>
  <si>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</si>
  <si>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</si>
  <si>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</si>
  <si>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</si>
  <si>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</si>
  <si>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</si>
  <si>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</si>
  <si>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</si>
  <si>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</si>
  <si>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</si>
  <si>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</si>
  <si>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</si>
  <si>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</si>
  <si>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</si>
  <si>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</si>
  <si>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</si>
  <si>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</si>
  <si>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</si>
  <si>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</si>
  <si>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</si>
  <si>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</si>
  <si>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</si>
  <si>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</si>
  <si>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</si>
  <si>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</si>
  <si>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</si>
  <si>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</si>
  <si>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</si>
  <si>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</si>
  <si>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</si>
  <si>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</si>
  <si>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</si>
  <si>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</si>
  <si>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</si>
  <si>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</si>
  <si>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</si>
  <si>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</si>
  <si>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</si>
  <si>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</si>
  <si>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</si>
  <si>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</si>
  <si>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</si>
  <si>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</si>
  <si>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</si>
  <si>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</si>
  <si>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</si>
  <si>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</si>
  <si>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</si>
  <si>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</si>
  <si>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</si>
  <si>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</si>
  <si>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</si>
  <si>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</si>
  <si>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</si>
  <si>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</si>
  <si>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</si>
  <si>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</si>
  <si>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</si>
  <si>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</si>
  <si>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</si>
  <si>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</si>
  <si>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</si>
  <si>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</si>
  <si>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</si>
  <si>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</si>
  <si>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</si>
  <si>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</si>
  <si>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</si>
  <si>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</si>
  <si>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</si>
  <si>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</si>
  <si>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</si>
  <si>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</si>
  <si>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</si>
  <si>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</si>
  <si>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</si>
  <si>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</si>
  <si>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</si>
  <si>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</si>
  <si>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</si>
  <si>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</si>
  <si>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</si>
  <si>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</si>
  <si>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</si>
  <si>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</si>
  <si>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</si>
  <si>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</si>
  <si>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</si>
  <si>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</si>
  <si>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</si>
  <si>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</si>
  <si>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</si>
  <si>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</si>
  <si>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</si>
  <si>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</si>
  <si>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</si>
  <si>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</si>
  <si>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</si>
  <si>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</si>
  <si>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</si>
  <si>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</si>
  <si>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</si>
  <si>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</si>
  <si>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</si>
  <si>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</si>
  <si>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</si>
  <si>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</si>
  <si>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</si>
  <si>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</si>
  <si>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</si>
  <si>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</si>
  <si>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</si>
  <si>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</si>
  <si>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</si>
  <si>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</si>
  <si>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</si>
  <si>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</si>
  <si>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</si>
  <si>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</si>
  <si>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</si>
  <si>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</si>
  <si>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</si>
  <si>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</si>
  <si>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</si>
  <si>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</si>
  <si>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</si>
  <si>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</si>
  <si>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</si>
  <si>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</si>
  <si>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</si>
  <si>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</si>
  <si>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</si>
  <si>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</si>
  <si>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</si>
  <si>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</si>
  <si>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</si>
  <si>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</si>
  <si>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</si>
  <si>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</si>
  <si>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</si>
  <si>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</si>
  <si>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</si>
  <si>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</si>
  <si>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</si>
  <si>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</si>
  <si>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</si>
  <si>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</si>
  <si>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</si>
  <si>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</si>
  <si>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</si>
  <si>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</si>
  <si>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</si>
  <si>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</si>
  <si>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</si>
  <si>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</si>
  <si>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</si>
  <si>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</si>
  <si>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</si>
  <si>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</si>
  <si>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</si>
  <si>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</si>
  <si>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</si>
  <si>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</si>
  <si>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</si>
  <si>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</si>
  <si>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</si>
  <si>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</si>
  <si>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</si>
  <si>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</si>
  <si>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</si>
  <si>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</si>
  <si>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</si>
  <si>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</si>
  <si>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</si>
  <si>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</si>
  <si>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</si>
  <si>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</si>
  <si>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</si>
  <si>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</si>
  <si>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</si>
  <si>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</si>
  <si>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</si>
  <si>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</si>
  <si>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</si>
  <si>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</si>
  <si>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</si>
  <si>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</si>
  <si>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</si>
  <si>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</si>
  <si>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</si>
  <si>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</si>
  <si>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</si>
  <si>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</si>
  <si>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</si>
  <si>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</si>
  <si>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</si>
  <si>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</si>
  <si>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</si>
  <si>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</si>
  <si>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</si>
  <si>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</si>
  <si>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</si>
  <si>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</si>
  <si>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</si>
  <si>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</si>
  <si>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</si>
  <si>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</si>
  <si>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</si>
  <si>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</si>
  <si>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</si>
  <si>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</si>
  <si>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</si>
  <si>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</si>
  <si>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</si>
  <si>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</si>
  <si>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</si>
  <si>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</si>
  <si>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</si>
  <si>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</si>
  <si>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</si>
  <si>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</si>
  <si>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</si>
  <si>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</si>
  <si>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</si>
  <si>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</si>
  <si>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</si>
  <si>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</si>
  <si>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</si>
  <si>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</si>
  <si>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</si>
  <si>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</si>
  <si>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43335 AGENCIJA ZA MOBILNOST I PROGRAME EUROPSKE UNIJE</t>
  </si>
  <si>
    <t>A818057</t>
  </si>
  <si>
    <t>AGENCIJA ZA STRUKOVNO OBRAZOVANJE I OBRAZOVANJE ODRASLIH (46173)</t>
  </si>
  <si>
    <t>HRVATSKA AKADEMSKA I ISTRAŽIVAČKA MREŽA - CARNET (21852)</t>
  </si>
  <si>
    <t>SVEUČILIŠTE J. J. STROSSMAYERA U OSIJEKU (2452)</t>
  </si>
  <si>
    <t>SVEUČILIŠTE SJEVER (48267)</t>
  </si>
  <si>
    <t>SVEUČILIŠTE U DUBROVNIKU (24141)</t>
  </si>
  <si>
    <t>SVEUČILIŠTE U RIJECI (2444)</t>
  </si>
  <si>
    <t>SVEUČILIŠTE U ZADRU (23815)</t>
  </si>
  <si>
    <t>SVEUČILIŠTE U ZAGREBU (2436)</t>
  </si>
  <si>
    <t>TEHNIČKO VELEUČILIŠTE U ZAGREBU (22427)</t>
  </si>
  <si>
    <t>VELEUČILIŠTE U KARLOVCU (21053)</t>
  </si>
  <si>
    <t>VELEUČILIŠTE U POŽEGI (22398)</t>
  </si>
  <si>
    <t>VELEUČILIŠTE U ŠIBENIKU (22824)</t>
  </si>
  <si>
    <t>VELEUČILIŠTE U VIROVITICI (42993)</t>
  </si>
  <si>
    <t>VISOKO GOSPODARSKO UČILIŠTE U KRIŽEVCIMA (22371)</t>
  </si>
  <si>
    <t>J. U. PARK PRIRODE ŽUMBERAK-SAMOBORSKO GORJE (26539)</t>
  </si>
  <si>
    <t>CENTAR ZA ODGOJ I OBRAZOVANJE SLAVA RAŠKAJ ZAGREB (7489)</t>
  </si>
  <si>
    <t>AGENCIJA ZA ODGOJ I OBRAZOVANJE (23962)</t>
  </si>
  <si>
    <t>MEĐIMURSKO VELEUČILIŠTE U ČAKOVCU (43749)</t>
  </si>
  <si>
    <t>MINISTARSTVO PRAVOSUĐA I UPRAVE (51441)</t>
  </si>
  <si>
    <t>SVEUČILIŠTE JURJA DOBRILE U PULI (42024)</t>
  </si>
  <si>
    <t>SVEUČILIŠTE U SLAVONSKOM BRODU (51360)</t>
  </si>
  <si>
    <t>SVEUČILIŠTE U SPLITU (2469)</t>
  </si>
  <si>
    <t>VELEUČILIŠTE LAVOSLAV RUŽIČKA U VUKOVARU (38446)</t>
  </si>
  <si>
    <t>VELEUČILIŠTE NIKOLA TESLA U GOSPIĆU (41185)</t>
  </si>
  <si>
    <t>VELEUČILIŠTE HRVATSKO ZAGORJE KRAPINA (50848)</t>
  </si>
  <si>
    <t>VELEUČILIŠTE U RIJECI (22494)</t>
  </si>
  <si>
    <t>ZDRAVSTVENO VELEUČILIŠTE (22832)</t>
  </si>
  <si>
    <t>SALTO</t>
  </si>
  <si>
    <t>385 (0) 1 5556 498</t>
  </si>
  <si>
    <t>info@ampeu.hr</t>
  </si>
  <si>
    <t>MARIO MARIĆ</t>
  </si>
  <si>
    <t>ZAGREB, RUJAN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</si>
</sst>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6" fillId="0" borderId="0" applyNumberFormat="0" applyFill="0" applyBorder="0" applyAlignment="0" applyProtection="0"/>
  </cellStyleXfs>
  <cellXfs count="317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24" fillId="0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0" borderId="6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8" xfId="125" quotePrefix="1" applyNumberFormat="1" applyFont="1" applyFill="1" applyBorder="1" applyAlignment="1" applyProtection="1">
      <alignment horizontal="center" vertical="center"/>
      <protection locked="0"/>
    </xf>
    <xf numFmtId="0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52" borderId="8" xfId="125" quotePrefix="1" applyNumberFormat="1" applyFont="1" applyFill="1" applyBorder="1" applyAlignment="1" applyProtection="1">
      <alignment horizontal="center" vertical="center"/>
      <protection locked="0"/>
    </xf>
    <xf numFmtId="0" fontId="24" fillId="0" borderId="8" xfId="125" quotePrefix="1" applyNumberFormat="1" applyFont="1" applyFill="1" applyBorder="1" applyAlignment="1" applyProtection="1">
      <alignment horizontal="center" vertical="center"/>
      <protection locked="0"/>
    </xf>
    <xf numFmtId="1" fontId="24" fillId="52" borderId="6" xfId="125" quotePrefix="1" applyNumberFormat="1" applyFont="1" applyFill="1" applyBorder="1" applyAlignment="1" applyProtection="1">
      <alignment horizontal="center" vertical="center"/>
      <protection locked="0"/>
    </xf>
    <xf numFmtId="0" fontId="80" fillId="0" borderId="47" xfId="125" quotePrefix="1" applyNumberFormat="1" applyFont="1" applyFill="1" applyBorder="1" applyAlignment="1" applyProtection="1">
      <alignment horizontal="center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86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builtinId="8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mpe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B9" sqref="B9:E9"/>
    </sheetView>
  </sheetViews>
  <sheetFormatPr defaultColWidth="0" defaultRowHeight="13.2" zeroHeight="1"/>
  <cols>
    <col min="1" max="1" width="7.5546875" style="91" customWidth="1"/>
    <col min="2" max="2" width="36.109375" style="91" bestFit="1" customWidth="1"/>
    <col min="3" max="3" width="21.44140625" style="91" customWidth="1"/>
    <col min="4" max="4" width="21.109375" style="91" customWidth="1"/>
    <col min="5" max="5" width="21.6640625" style="91" customWidth="1"/>
    <col min="6" max="6" width="11.44140625" style="91" customWidth="1"/>
    <col min="7" max="11" width="11.44140625" style="91" hidden="1" customWidth="1"/>
    <col min="12" max="12" width="16.44140625" style="91" hidden="1" customWidth="1"/>
    <col min="13" max="13" width="7.88671875" style="91" hidden="1" customWidth="1"/>
    <col min="14" max="14" width="97.5546875" style="91" hidden="1" customWidth="1"/>
    <col min="15" max="15" width="19.5546875" style="91" hidden="1" customWidth="1"/>
    <col min="16" max="18" width="11.44140625" style="91" hidden="1" customWidth="1"/>
    <col min="19" max="19" width="12.88671875" style="91" hidden="1" customWidth="1"/>
    <col min="20" max="26" width="11.44140625" style="91" hidden="1" customWidth="1"/>
    <col min="27" max="16384" width="14.441406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97" t="s">
        <v>5277</v>
      </c>
      <c r="D3" s="298"/>
      <c r="E3" s="299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" thickBot="1">
      <c r="A4" s="92"/>
      <c r="B4" s="131" t="s">
        <v>0</v>
      </c>
      <c r="C4" s="300" t="s">
        <v>5310</v>
      </c>
      <c r="D4" s="301"/>
      <c r="E4" s="30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" thickBot="1">
      <c r="A5" s="93"/>
      <c r="B5" s="131" t="s">
        <v>1</v>
      </c>
      <c r="C5" s="300" t="s">
        <v>5309</v>
      </c>
      <c r="D5" s="301"/>
      <c r="E5" s="302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" thickBot="1">
      <c r="A6" s="96"/>
      <c r="B6" s="131" t="s">
        <v>2</v>
      </c>
      <c r="C6" s="300" t="s">
        <v>5307</v>
      </c>
      <c r="D6" s="301"/>
      <c r="E6" s="302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5" thickBot="1">
      <c r="A7" s="96"/>
      <c r="B7" s="131" t="s">
        <v>263</v>
      </c>
      <c r="C7" s="305" t="s">
        <v>5308</v>
      </c>
      <c r="D7" s="301"/>
      <c r="E7" s="302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4.4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303" t="s">
        <v>5270</v>
      </c>
      <c r="C9" s="304"/>
      <c r="D9" s="304"/>
      <c r="E9" s="304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303" t="s">
        <v>3</v>
      </c>
      <c r="C11" s="304"/>
      <c r="D11" s="304"/>
      <c r="E11" s="304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303" t="s">
        <v>5082</v>
      </c>
      <c r="C13" s="304"/>
      <c r="D13" s="304"/>
      <c r="E13" s="304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28.8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44697365</v>
      </c>
      <c r="D16" s="101">
        <f>+D17+D18</f>
        <v>46456966</v>
      </c>
      <c r="E16" s="101">
        <f>+E17+E18</f>
        <v>48287147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44697365</v>
      </c>
      <c r="D17" s="104">
        <f>+'A.1 PRIHODI'!D30</f>
        <v>46456966</v>
      </c>
      <c r="E17" s="104">
        <f>+'A.1 PRIHODI'!D44</f>
        <v>48287147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45557974.175015487</v>
      </c>
      <c r="D19" s="108">
        <f>+D20+D21</f>
        <v>54823268.460283026</v>
      </c>
      <c r="E19" s="108">
        <f>+E20+E21</f>
        <v>56790377.010443754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45366398.257569075</v>
      </c>
      <c r="D20" s="110">
        <f>+'A.2 RASHODI'!D22</f>
        <v>54622278.119052686</v>
      </c>
      <c r="E20" s="110">
        <f>+'A.2 RASHODI'!D39</f>
        <v>56579503.95080144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191575.91744641316</v>
      </c>
      <c r="D21" s="110">
        <f>+'A.2 RASHODI'!D30</f>
        <v>200990.34123034045</v>
      </c>
      <c r="E21" s="110">
        <f>+'A.2 RASHODI'!D47</f>
        <v>210873.05964231203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4.4">
      <c r="A22" s="100"/>
      <c r="B22" s="100" t="s">
        <v>10</v>
      </c>
      <c r="C22" s="101">
        <f>+C16-C19</f>
        <v>-860609.17501548678</v>
      </c>
      <c r="D22" s="101">
        <f>+D16-D19</f>
        <v>-8366302.4602830261</v>
      </c>
      <c r="E22" s="101">
        <f>+E16-E19</f>
        <v>-8503230.0104437545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306"/>
      <c r="C23" s="304"/>
      <c r="D23" s="304"/>
      <c r="E23" s="304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4.4">
      <c r="B24" s="303" t="s">
        <v>5085</v>
      </c>
      <c r="C24" s="304"/>
      <c r="D24" s="304"/>
      <c r="E24" s="304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4.4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28.8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28.8">
      <c r="A28" s="103">
        <v>5</v>
      </c>
      <c r="B28" s="100" t="s">
        <v>14</v>
      </c>
      <c r="C28" s="104">
        <f>+'B. RAČUN FIN'!D11</f>
        <v>0</v>
      </c>
      <c r="D28" s="104">
        <f>+'B. RAČUN FIN'!D22</f>
        <v>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28.8">
      <c r="A29" s="111" t="s">
        <v>11</v>
      </c>
      <c r="B29" s="247" t="s">
        <v>5083</v>
      </c>
      <c r="C29" s="109">
        <f>+'Unos prijenosa'!D5</f>
        <v>19856153</v>
      </c>
      <c r="D29" s="109">
        <f>+'Unos prijenosa'!D13</f>
        <v>18995544</v>
      </c>
      <c r="E29" s="109">
        <f>+'Unos prijenosa'!D21</f>
        <v>10629242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28.8">
      <c r="A30" s="111" t="s">
        <v>12</v>
      </c>
      <c r="B30" s="247" t="s">
        <v>5084</v>
      </c>
      <c r="C30" s="113">
        <f>+'Unos prijenosa'!D7</f>
        <v>-18995544</v>
      </c>
      <c r="D30" s="113">
        <f>+'Unos prijenosa'!D15</f>
        <v>-10629242</v>
      </c>
      <c r="E30" s="114">
        <f>+'Unos prijenosa'!D23</f>
        <v>-2126012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4.4">
      <c r="A31" s="100"/>
      <c r="B31" s="100" t="s">
        <v>15</v>
      </c>
      <c r="C31" s="108">
        <f>+C27-C28+C29+C30</f>
        <v>860609</v>
      </c>
      <c r="D31" s="108">
        <f t="shared" ref="D31:E31" si="2">+D27-D28+D29+D30</f>
        <v>8366302</v>
      </c>
      <c r="E31" s="108">
        <f t="shared" si="2"/>
        <v>8503230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306"/>
      <c r="C32" s="304"/>
      <c r="D32" s="304"/>
      <c r="E32" s="304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14.4">
      <c r="A33" s="117"/>
      <c r="B33" s="117" t="s">
        <v>5086</v>
      </c>
      <c r="C33" s="118">
        <f>+C22+C31</f>
        <v>-0.17501548677682877</v>
      </c>
      <c r="D33" s="118">
        <f>+D22+D31</f>
        <v>-0.46028302609920502</v>
      </c>
      <c r="E33" s="118">
        <f>+E22+E31</f>
        <v>-1.0443754494190216E-2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4.4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4.4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4.4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4.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4.4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4.4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4.4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4.4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4.4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4.4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4.4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4.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4.4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4.4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4.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4.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4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4.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4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4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4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4.4">
      <c r="B55" s="303" t="s">
        <v>5270</v>
      </c>
      <c r="C55" s="304"/>
      <c r="D55" s="304"/>
      <c r="E55" s="304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6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4.4">
      <c r="B57" s="303" t="s">
        <v>3</v>
      </c>
      <c r="C57" s="304"/>
      <c r="D57" s="304"/>
      <c r="E57" s="304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6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4.4">
      <c r="B59" s="303" t="s">
        <v>5082</v>
      </c>
      <c r="C59" s="304"/>
      <c r="D59" s="304"/>
      <c r="E59" s="304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4.4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4.4">
      <c r="A62" s="100"/>
      <c r="B62" s="100" t="s">
        <v>4</v>
      </c>
      <c r="C62" s="101">
        <f>SUM(C63:C64)</f>
        <v>336772296.59250003</v>
      </c>
      <c r="D62" s="101">
        <f>+D63+D64</f>
        <v>350030010.32700002</v>
      </c>
      <c r="E62" s="101">
        <f>+E63+E64</f>
        <v>363819509.0715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336772296.59250003</v>
      </c>
      <c r="D63" s="104">
        <f t="shared" ref="D63:E63" si="3">+D17*7.5345</f>
        <v>350030010.32700002</v>
      </c>
      <c r="E63" s="104">
        <f t="shared" si="3"/>
        <v>363819509.0715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4.4">
      <c r="A64" s="103">
        <v>7</v>
      </c>
      <c r="B64" s="105" t="s">
        <v>6</v>
      </c>
      <c r="C64" s="104">
        <f>+C18*7.5345</f>
        <v>0</v>
      </c>
      <c r="D64" s="104">
        <f t="shared" ref="D64:E67" si="4">+D18*7.5345</f>
        <v>0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343256556.42165422</v>
      </c>
      <c r="D65" s="108">
        <f>+D66+D67</f>
        <v>413065916.21400249</v>
      </c>
      <c r="E65" s="108">
        <f>+E66+E67</f>
        <v>427887095.58518851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4.4">
      <c r="A66" s="107">
        <v>3</v>
      </c>
      <c r="B66" s="100" t="s">
        <v>8</v>
      </c>
      <c r="C66" s="104">
        <f>+C20*7.5345</f>
        <v>341813127.67165422</v>
      </c>
      <c r="D66" s="104">
        <f t="shared" si="4"/>
        <v>411551554.48800248</v>
      </c>
      <c r="E66" s="104">
        <f t="shared" si="4"/>
        <v>426298272.51731348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4.4">
      <c r="A67" s="103">
        <v>4</v>
      </c>
      <c r="B67" s="105" t="s">
        <v>9</v>
      </c>
      <c r="C67" s="104">
        <f>+C21*7.5345</f>
        <v>1443428.75</v>
      </c>
      <c r="D67" s="104">
        <f t="shared" si="4"/>
        <v>1514361.7260000003</v>
      </c>
      <c r="E67" s="104">
        <f t="shared" si="4"/>
        <v>1588823.0678750002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4.4">
      <c r="A68" s="100"/>
      <c r="B68" s="100" t="s">
        <v>10</v>
      </c>
      <c r="C68" s="101">
        <f>+C62-C65</f>
        <v>-6484259.8291541934</v>
      </c>
      <c r="D68" s="101">
        <f>+D62-D65</f>
        <v>-63035905.887002468</v>
      </c>
      <c r="E68" s="101">
        <f>+E62-E65</f>
        <v>-64067586.513688505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4.4">
      <c r="B69" s="306"/>
      <c r="C69" s="304"/>
      <c r="D69" s="304"/>
      <c r="E69" s="304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4.4">
      <c r="B70" s="303" t="s">
        <v>5085</v>
      </c>
      <c r="C70" s="304"/>
      <c r="D70" s="304"/>
      <c r="E70" s="304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4.4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28.8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28.8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28.8">
      <c r="A74" s="103">
        <v>5</v>
      </c>
      <c r="B74" s="100" t="s">
        <v>14</v>
      </c>
      <c r="C74" s="104">
        <f t="shared" ref="C74:E74" si="8">+C28*7.5345</f>
        <v>0</v>
      </c>
      <c r="D74" s="104">
        <f t="shared" si="8"/>
        <v>0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28.8">
      <c r="A75" s="111" t="s">
        <v>11</v>
      </c>
      <c r="B75" s="247" t="s">
        <v>5083</v>
      </c>
      <c r="C75" s="104">
        <f t="shared" ref="C75:E75" si="9">+C29*7.5345</f>
        <v>149606184.77850002</v>
      </c>
      <c r="D75" s="104">
        <f t="shared" si="9"/>
        <v>143121926.26800001</v>
      </c>
      <c r="E75" s="104">
        <f t="shared" si="9"/>
        <v>80086023.849000007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-143121926.26800001</v>
      </c>
      <c r="D76" s="104">
        <f t="shared" si="10"/>
        <v>-80086023.849000007</v>
      </c>
      <c r="E76" s="104">
        <f t="shared" si="10"/>
        <v>-16018437.414000001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4.4">
      <c r="A77" s="100"/>
      <c r="B77" s="100" t="s">
        <v>15</v>
      </c>
      <c r="C77" s="108">
        <f>+C73-C74+C75+C76</f>
        <v>6484258.5105000138</v>
      </c>
      <c r="D77" s="108">
        <f t="shared" ref="D77:E77" si="11">+D73-D74+D75+D76</f>
        <v>63035902.419</v>
      </c>
      <c r="E77" s="108">
        <f t="shared" si="11"/>
        <v>64067586.435000002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4.4">
      <c r="B78" s="306"/>
      <c r="C78" s="304"/>
      <c r="D78" s="304"/>
      <c r="E78" s="304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14.4">
      <c r="A79" s="117"/>
      <c r="B79" s="117" t="s">
        <v>5086</v>
      </c>
      <c r="C79" s="118">
        <f>+C68+C77</f>
        <v>-1.3186541795730591</v>
      </c>
      <c r="D79" s="118">
        <f t="shared" ref="D79:E79" si="12">+D68+D77</f>
        <v>-3.4680024683475494</v>
      </c>
      <c r="E79" s="118">
        <f t="shared" si="12"/>
        <v>-7.8688502311706543E-2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4.4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4.4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4.4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4.4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4.4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4.4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4.4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4.4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4.4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4.4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4.4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4.4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4.4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4.4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4.4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4.4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4.4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4.4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4.4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4.4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4.4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4.4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4.4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4.4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4.4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4.4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4.4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4.4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4.4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4.4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4.4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4.4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4.4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4.4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4.4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4.4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4.4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4.4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4.4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4.4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4.4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4.4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4.4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4.4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4.4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4.4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4.4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4.4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4.4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4.4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4.4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4.4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4.4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4.4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4.4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4.4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4.4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4.4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4.4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t="14.4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4.4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4.4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4.4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4.4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4.4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4.4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4.4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4.4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4.4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4.4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4.4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4.4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4.4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4.4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4.4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4.4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4.4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4.4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4.4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4.4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4.4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4.4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4.4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4.4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4.4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4.4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4.4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4.4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4.4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4.4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4.4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4.4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4.4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4.4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4.4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4.4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4.4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4.4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4.4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4.4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4.4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4.4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4.4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4.4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4.4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4.4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4.4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4.4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4.4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4.4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4.4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4.4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4.4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4.4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4.4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4.4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4.4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4.4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4.4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4.4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4.4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4.4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4.4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4.4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4.4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4.4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4.4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4.4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4.4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4.4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4.4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4.4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4.4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4.4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4.4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4.4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4.4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4.4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4.4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4.4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4.4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4.4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4.4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4.4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4.4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4.4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4.4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4.4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4.4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4.4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4.4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4.4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4.4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4.4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4.4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4.4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4.4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4.4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4.4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4.4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4.4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4.4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4.4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4.4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4.4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4.4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4.4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4.4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4.4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4.4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4.4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4.4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4.4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4.4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4.4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4.4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4.4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4.4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4.4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4.4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4.4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4.4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4.4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4.4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4.4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4.4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4.4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4.4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4.4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4.4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4.4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4.4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4.4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4.4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4.4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4.4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4.4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4.4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4.4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4.4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4.4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4.4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4.4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4.4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4.4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4.4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4.4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4.4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4.4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4.4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4.4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4.4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4.4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4.4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4.4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4.4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4.4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4.4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4.4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4.4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4.4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4.4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4.4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4.4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4.4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4.4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4.4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4.4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4.4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4.4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4.4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4.4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4.4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4.4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4.4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4.4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4.4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4.4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4.4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4.4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4.4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4.4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4.4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4.4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4.4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4.4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4.4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4.4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4.4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4.4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4.4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4.4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4.4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4.4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4.4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4.4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4.4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4.4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4.4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4.4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4.4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4.4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4.4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4.4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4.4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4.4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4.4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4.4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4.4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4.4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4.4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4.4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4.4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4.4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4.4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4.4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4.4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4.4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4.4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4.4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4.4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4.4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4.4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4.4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4.4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4.4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4.4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4.4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4.4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4.4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4.4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4.4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4.4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4.4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4.4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4.4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4.4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4.4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4.4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4.4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4.4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4.4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4.4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4.4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4.4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4.4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4.4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4.4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4.4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4.4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4.4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4.4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4.4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4.4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4.4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4.4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4.4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4.4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4.4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4.4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4.4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4.4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4.4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4.4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4.4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4.4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4.4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4.4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4.4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4.4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4.4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4.4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4.4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4.4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4.4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4.4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4.4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4.4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4.4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4.4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4.4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4.4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4.4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4.4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4.4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4.4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4.4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4.4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4.4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4.4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4.4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4.4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4.4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4.4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4.4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4.4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4.4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4.4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4.4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4.4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4.4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4.4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4.4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4.4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4.4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4.4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4.4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4.4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4.4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4.4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4.4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4.4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4.4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4.4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4.4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4.4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4.4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4.4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4.4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4.4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4.4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4.4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4.4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4.4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4.4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4.4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4.4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4.4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4.4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4.4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4.4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4.4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4.4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4.4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4.4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4.4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4.4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4.4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4.4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4.4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4.4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4.4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4.4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4.4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4.4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4.4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4.4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4.4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4.4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4.4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4.4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4.4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4.4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4.4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4.4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4.4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4.4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4.4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4.4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4.4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4.4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4.4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4.4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4.4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4.4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4.4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4.4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4.4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4.4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4.4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4.4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4.4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4.4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4.4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4.4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4.4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4.4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4.4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4.4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4.4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4.4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4.4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4.4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4.4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4.4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4.4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4.4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4.4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4.4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4.4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4.4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4.4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4.4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4.4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4.4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4.4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4.4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4.4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4.4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4.4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4.4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4.4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4.4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4.4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4.4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4.4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4.4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4.4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4.4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4.4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4.4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4.4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4.4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4.4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4.4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4.4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4.4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4.4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4.4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4.4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4.4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4.4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4.4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4.4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4.4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4.4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4.4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4.4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4.4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4.4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4.4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4.4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4.4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4.4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4.4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4.4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4.4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4.4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4.4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4.4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4.4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4.4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4.4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4.4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4.4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4.4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4.4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4.4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4.4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4.4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4.4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4.4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4.4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4.4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4.4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4.4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4.4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4.4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4.4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4.4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4.4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4.4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4.4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4.4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4.4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4.4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4.4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4.4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4.4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4.4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4.4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4.4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4.4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4.4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4.4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4.4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4.4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4.4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4.4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4.4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4.4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4.4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4.4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4.4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4.4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4.4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4.4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4.4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4.4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4.4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4.4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4.4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4.4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4.4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4.4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4.4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4.4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4.4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4.4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4.4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4.4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4.4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4.4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4.4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4.4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4.4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4.4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4.4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4.4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4.4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4.4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4.4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4.4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4.4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4.4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4.4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4.4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4.4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4.4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4.4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4.4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4.4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4.4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4.4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4.4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4.4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4.4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4.4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4.4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4.4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4.4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4.4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4.4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4.4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4.4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4.4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4.4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4.4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4.4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4.4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4.4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4.4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4.4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4.4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4.4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4.4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4.4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4.4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4.4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4.4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4.4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4.4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4.4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4.4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4.4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4.4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4.4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4.4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4.4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4.4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4.4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4.4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4.4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4.4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4.4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4.4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4.4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4.4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4.4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4.4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4.4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4.4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4.4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4.4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4.4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4.4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4.4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4.4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4.4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4.4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4.4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4.4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4.4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4.4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4.4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4.4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4.4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4.4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4.4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4.4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4.4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4.4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4.4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4.4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4.4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4.4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4.4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4.4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4.4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4.4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4.4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4.4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4.4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4.4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4.4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4.4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4.4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4.4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4.4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4.4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4.4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4.4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4.4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4.4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4.4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4.4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4.4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4.4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4.4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4.4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4.4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4.4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4.4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4.4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4.4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4.4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4.4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4.4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4.4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4.4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4.4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4.4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4.4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4.4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4.4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4.4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4.4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4.4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4.4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4.4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4.4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4.4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4.4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4.4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4.4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4.4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4.4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4.4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4.4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4.4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4.4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4.4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4.4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4.4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4.4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4.4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4.4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4.4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4.4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4.4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4.4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4.4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4.4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4.4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4.4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4.4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4.4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4.4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4.4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4.4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4.4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4.4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4.4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4.4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4.4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4.4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4.4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4.4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4.4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4.4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4.4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4.4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4.4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4.4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4.4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4.4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4.4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4.4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4.4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4.4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4.4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4.4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4.4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4.4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4.4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4.4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4.4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4.4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4.4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4.4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4.4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4.4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4.4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4.4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4.4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4.4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4.4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4.4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4.4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4.4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4.4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4.4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4.4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4.4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4.4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4.4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4.4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4.4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4.4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4.4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4.4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4.4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4.4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4.4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4.4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4.4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4.4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4.4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4.4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4.4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4.4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4.4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4.4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4.4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4.4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4.4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4.4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4.4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4.4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4.4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4.4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4.4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4.4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4.4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4.4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4.4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4.4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4.4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4.4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4.4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4.4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4.4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4.4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4.4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4.4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4.4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4.4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4.4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4.4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4.4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4.4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4.4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4.4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4.4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4.4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4.4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4.4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4.4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4.4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4.4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4.4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4.4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4.4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4.4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4.4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4.4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4.4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4.4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4.4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4.4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4.4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4.4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4.4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4.4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4.4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4.4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4.4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4.4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4.4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4.4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4.4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4.4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4.4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4.4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4.4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4.4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4.4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4.4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4.4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4.4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4.4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4.4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4.4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4.4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4.4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4.4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4.4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4.4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4.4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4.4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4.4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4.4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4.4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4.4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4.4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4.4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4.4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4.4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4.4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4.4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4.4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4.4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4.4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4.4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4.4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4.4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4.4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4.4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4.4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4.4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4.4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4.4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4.4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4.4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4.4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4.4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4.4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4.4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4.4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4.4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4.4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4.4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4.4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4.4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4.4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4.4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4.4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4.4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4.4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4.4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4.4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4.4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4.4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t="14.4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t="14.4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t="14.4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t="14.4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8B39B828-BEA8-479A-A4B7-D1E6C9A66F0C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J18" sqref="J18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307" t="s">
        <v>5271</v>
      </c>
      <c r="B1" s="307"/>
      <c r="C1" s="307"/>
      <c r="D1" s="307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08091</v>
      </c>
      <c r="B3" s="81" t="str">
        <f>IF(E3="","",VLOOKUP('OPĆI DIO'!$C$3,'OPĆI DIO'!$L$6:$U$138,9,FALSE))</f>
        <v>Agencije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830463</v>
      </c>
      <c r="H3" s="122">
        <v>831899</v>
      </c>
      <c r="I3" s="122">
        <v>833330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08091</v>
      </c>
      <c r="B4" s="81" t="str">
        <f>IF(E4="","",VLOOKUP('OPĆI DIO'!$C$3,'OPĆI DIO'!$L$6:$U$138,9,FALSE))</f>
        <v>Agencije</v>
      </c>
      <c r="C4" s="124">
        <f t="shared" si="0"/>
        <v>12</v>
      </c>
      <c r="D4" s="80" t="str">
        <f t="shared" si="1"/>
        <v>Sredstva učešća za pomoći</v>
      </c>
      <c r="E4" s="89" t="s">
        <v>651</v>
      </c>
      <c r="F4" s="128" t="str">
        <f t="shared" si="2"/>
        <v>Prihodi iz nadležnog proračuna za financiranje redovne djelatnosti proračunskih korisnika</v>
      </c>
      <c r="G4" s="122">
        <v>1866902</v>
      </c>
      <c r="H4" s="122">
        <v>1945067</v>
      </c>
      <c r="I4" s="122">
        <v>2026617</v>
      </c>
      <c r="J4" s="89"/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81" t="str">
        <f>IF(E5="","",VLOOKUP('OPĆI DIO'!$C$3,'OPĆI DIO'!$L$6:$U$138,10,FALSE))</f>
        <v>08091</v>
      </c>
      <c r="B5" s="81" t="str">
        <f>IF(E5="","",VLOOKUP('OPĆI DIO'!$C$3,'OPĆI DIO'!$L$6:$U$138,9,FALSE))</f>
        <v>Agencije</v>
      </c>
      <c r="C5" s="124">
        <f t="shared" si="0"/>
        <v>51</v>
      </c>
      <c r="D5" s="80" t="str">
        <f t="shared" si="1"/>
        <v xml:space="preserve">Pomoći EU </v>
      </c>
      <c r="E5" s="89">
        <v>632311700</v>
      </c>
      <c r="F5" s="128" t="str">
        <f t="shared" si="2"/>
        <v>Tekuće pomoći od institucija i tijela EU - ostalo</v>
      </c>
      <c r="G5" s="122">
        <v>42000000</v>
      </c>
      <c r="H5" s="122">
        <v>43680000</v>
      </c>
      <c r="I5" s="122">
        <v>45427200</v>
      </c>
      <c r="J5" s="89"/>
      <c r="L5" t="str">
        <f t="shared" si="3"/>
        <v>63</v>
      </c>
      <c r="M5" t="str">
        <f t="shared" si="4"/>
        <v>632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/>
      </c>
      <c r="B6" s="81" t="str">
        <f>IF(E6="","",VLOOKUP('OPĆI DIO'!$C$3,'OPĆI DIO'!$L$6:$U$138,9,FALSE))</f>
        <v/>
      </c>
      <c r="C6" s="124" t="str">
        <f t="shared" si="0"/>
        <v/>
      </c>
      <c r="D6" s="80" t="str">
        <f t="shared" si="1"/>
        <v/>
      </c>
      <c r="E6" s="89"/>
      <c r="F6" s="128" t="str">
        <f t="shared" si="2"/>
        <v/>
      </c>
      <c r="G6" s="122"/>
      <c r="I6" s="122"/>
      <c r="J6" s="89"/>
      <c r="L6" t="str">
        <f t="shared" si="3"/>
        <v/>
      </c>
      <c r="M6" t="str">
        <f t="shared" si="4"/>
        <v/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/>
      </c>
      <c r="B7" s="81" t="str">
        <f>IF(E7="","",VLOOKUP('OPĆI DIO'!$C$3,'OPĆI DIO'!$L$6:$U$138,9,FALSE))</f>
        <v/>
      </c>
      <c r="C7" s="124" t="str">
        <f t="shared" si="0"/>
        <v/>
      </c>
      <c r="D7" s="80" t="str">
        <f t="shared" si="1"/>
        <v/>
      </c>
      <c r="E7" s="89"/>
      <c r="F7" s="128" t="str">
        <f t="shared" si="2"/>
        <v/>
      </c>
      <c r="G7" s="122"/>
      <c r="H7" s="122"/>
      <c r="I7" s="122"/>
      <c r="J7" s="89"/>
      <c r="L7" t="str">
        <f t="shared" si="3"/>
        <v/>
      </c>
      <c r="M7" t="str">
        <f t="shared" si="4"/>
        <v/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/>
      </c>
      <c r="B8" s="81" t="str">
        <f>IF(E8="","",VLOOKUP('OPĆI DIO'!$C$3,'OPĆI DIO'!$L$6:$U$138,9,FALSE))</f>
        <v/>
      </c>
      <c r="C8" s="124" t="str">
        <f t="shared" si="0"/>
        <v/>
      </c>
      <c r="D8" s="80" t="str">
        <f t="shared" si="1"/>
        <v/>
      </c>
      <c r="E8" s="89"/>
      <c r="F8" s="128" t="str">
        <f t="shared" si="2"/>
        <v/>
      </c>
      <c r="G8" s="122"/>
      <c r="H8" s="122"/>
      <c r="I8" s="122"/>
      <c r="J8" s="89"/>
      <c r="L8" t="str">
        <f t="shared" si="3"/>
        <v/>
      </c>
      <c r="M8" t="str">
        <f t="shared" si="4"/>
        <v/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/>
      </c>
      <c r="B9" s="81" t="str">
        <f>IF(E9="","",VLOOKUP('OPĆI DIO'!$C$3,'OPĆI DIO'!$L$6:$U$138,9,FALSE))</f>
        <v/>
      </c>
      <c r="C9" s="124" t="str">
        <f t="shared" si="0"/>
        <v/>
      </c>
      <c r="D9" s="80" t="str">
        <f t="shared" si="1"/>
        <v/>
      </c>
      <c r="E9" s="89"/>
      <c r="F9" s="128" t="str">
        <f t="shared" si="2"/>
        <v/>
      </c>
      <c r="G9" s="122"/>
      <c r="H9" s="122"/>
      <c r="I9" s="122"/>
      <c r="J9" s="89"/>
      <c r="L9" t="str">
        <f t="shared" si="3"/>
        <v/>
      </c>
      <c r="M9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  <dataValidation type="whole" allowBlank="1" showInputMessage="1" showErrorMessage="1" errorTitle="GREŠKA" error="U ovo polje je dozvoljen unos samo brojčanih vrijednosti (bez decimala!)" sqref="G3:I5 G6 I6 G7:I501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G502"/>
  <sheetViews>
    <sheetView showGridLines="0" topLeftCell="G1" zoomScale="90" zoomScaleNormal="90" workbookViewId="0">
      <pane ySplit="2" topLeftCell="A3" activePane="bottomLeft" state="frozen"/>
      <selection pane="bottomLeft" activeCell="L3" sqref="L3:L502"/>
    </sheetView>
  </sheetViews>
  <sheetFormatPr defaultColWidth="0" defaultRowHeight="14.4" zeroHeight="1"/>
  <cols>
    <col min="1" max="1" width="8.33203125" customWidth="1"/>
    <col min="2" max="2" width="15.44140625" customWidth="1"/>
    <col min="3" max="3" width="11.5546875" customWidth="1"/>
    <col min="4" max="4" width="23.88671875" customWidth="1"/>
    <col min="5" max="5" width="11.33203125" customWidth="1"/>
    <col min="6" max="6" width="21.88671875" customWidth="1"/>
    <col min="7" max="7" width="12.5546875" customWidth="1"/>
    <col min="8" max="8" width="9.33203125" customWidth="1"/>
    <col min="9" max="9" width="8.5546875" customWidth="1"/>
    <col min="10" max="10" width="16.44140625" style="7" customWidth="1"/>
    <col min="11" max="11" width="15.6640625" style="7" customWidth="1"/>
    <col min="12" max="12" width="15.109375" style="7" customWidth="1"/>
    <col min="13" max="13" width="46.44140625" style="7" customWidth="1"/>
    <col min="14" max="14" width="13.6640625" customWidth="1"/>
    <col min="15" max="19" width="9.109375" hidden="1" customWidth="1"/>
    <col min="20" max="20" width="46.5546875" hidden="1" customWidth="1"/>
    <col min="21" max="22" width="9.109375" hidden="1" customWidth="1"/>
    <col min="23" max="23" width="58.88671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09375" hidden="1"/>
  </cols>
  <sheetData>
    <row r="1" spans="1:33" ht="35.25" customHeight="1">
      <c r="A1" s="307" t="s">
        <v>5272</v>
      </c>
      <c r="B1" s="307"/>
      <c r="C1" s="307"/>
      <c r="D1" s="307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 hidden="1">
      <c r="A3" s="85" t="str">
        <f>IF(C3="","",VLOOKUP('OPĆI DIO'!$C$3,'OPĆI DIO'!$L$6:$U$138,10,FALSE))</f>
        <v>08091</v>
      </c>
      <c r="B3" s="85" t="str">
        <f>IF(C3="","",VLOOKUP('OPĆI DIO'!$C$3,'OPĆI DIO'!$L$6:$U$138,9,FALSE))</f>
        <v>Agencije</v>
      </c>
      <c r="C3" s="288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IFERROR(VLOOKUP(E3,$V$5:$X$129,2,FALSE),"")</f>
        <v>Plaće za redovan rad</v>
      </c>
      <c r="G3" s="123" t="s">
        <v>1074</v>
      </c>
      <c r="H3" s="85" t="str">
        <f>IFERROR(VLOOKUP(G3,$AB$6:$AC$327,2,FALSE),"")</f>
        <v>ADMINISTRACIJA I UPRAVLJANJE AGENCIJE ZA MOBILNOST I EU PROGRAME</v>
      </c>
      <c r="I3" s="85" t="str">
        <f>IFERROR(VLOOKUP(G3,$AB$6:$AF$327,3,FALSE),"")</f>
        <v>0970</v>
      </c>
      <c r="J3" s="122">
        <v>252999</v>
      </c>
      <c r="K3" s="122">
        <v>254434</v>
      </c>
      <c r="L3" s="122">
        <v>255866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97</v>
      </c>
    </row>
    <row r="4" spans="1:33" hidden="1">
      <c r="A4" s="85" t="str">
        <f>IF(C4="","",VLOOKUP('OPĆI DIO'!$C$3,'OPĆI DIO'!$L$6:$U$138,10,FALSE))</f>
        <v>08091</v>
      </c>
      <c r="B4" s="85" t="str">
        <f>IF(C4="","",VLOOKUP('OPĆI DIO'!$C$3,'OPĆI DIO'!$L$6:$U$138,9,FALSE))</f>
        <v>Agencije</v>
      </c>
      <c r="C4" s="288">
        <v>11</v>
      </c>
      <c r="D4" s="85" t="str">
        <f t="shared" ref="D4:D66" si="1">IFERROR(VLOOKUP(C4,$S$6:$T$24,2,FALSE),"")</f>
        <v>Opći prihodi i primici</v>
      </c>
      <c r="E4" s="90">
        <v>3121</v>
      </c>
      <c r="F4" s="85" t="str">
        <f t="shared" ref="F4:F67" si="2">IFERROR(VLOOKUP(E4,$V$5:$X$129,2,FALSE),"")</f>
        <v>Ostali rashodi za zaposlene</v>
      </c>
      <c r="G4" s="123" t="s">
        <v>1074</v>
      </c>
      <c r="H4" s="85" t="str">
        <f t="shared" ref="H4:H67" si="3">IFERROR(VLOOKUP(G4,$AB$6:$AC$327,2,FALSE),"")</f>
        <v>ADMINISTRACIJA I UPRAVLJANJE AGENCIJE ZA MOBILNOST I EU PROGRAME</v>
      </c>
      <c r="I4" s="85" t="str">
        <f t="shared" ref="I4:I67" si="4">IFERROR(VLOOKUP(G4,$AB$6:$AF$327,3,FALSE),"")</f>
        <v>0970</v>
      </c>
      <c r="J4" s="122">
        <v>13238</v>
      </c>
      <c r="K4" s="122">
        <v>13238</v>
      </c>
      <c r="L4" s="122">
        <v>13238</v>
      </c>
      <c r="M4" s="89"/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97</v>
      </c>
      <c r="V4" s="86"/>
      <c r="W4" s="86"/>
    </row>
    <row r="5" spans="1:33" hidden="1">
      <c r="A5" s="85" t="str">
        <f>IF(C5="","",VLOOKUP('OPĆI DIO'!$C$3,'OPĆI DIO'!$L$6:$U$138,10,FALSE))</f>
        <v>08091</v>
      </c>
      <c r="B5" s="85" t="str">
        <f>IF(C5="","",VLOOKUP('OPĆI DIO'!$C$3,'OPĆI DIO'!$L$6:$U$138,9,FALSE))</f>
        <v>Agencije</v>
      </c>
      <c r="C5" s="288">
        <v>11</v>
      </c>
      <c r="D5" s="85" t="str">
        <f t="shared" si="1"/>
        <v>Opći prihodi i primici</v>
      </c>
      <c r="E5" s="90">
        <v>3132</v>
      </c>
      <c r="F5" s="85" t="str">
        <f t="shared" si="2"/>
        <v>Doprinosi za obvezno zdravstveno osiguranje</v>
      </c>
      <c r="G5" s="123" t="s">
        <v>1074</v>
      </c>
      <c r="H5" s="85" t="str">
        <f t="shared" si="3"/>
        <v>ADMINISTRACIJA I UPRAVLJANJE AGENCIJE ZA MOBILNOST I EU PROGRAME</v>
      </c>
      <c r="I5" s="85" t="str">
        <f t="shared" si="4"/>
        <v>0970</v>
      </c>
      <c r="J5" s="122">
        <v>35918</v>
      </c>
      <c r="K5" s="122">
        <v>35918</v>
      </c>
      <c r="L5" s="122">
        <v>35918</v>
      </c>
      <c r="M5" s="89"/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97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 hidden="1">
      <c r="A6" s="85" t="str">
        <f>IF(C6="","",VLOOKUP('OPĆI DIO'!$C$3,'OPĆI DIO'!$L$6:$U$138,10,FALSE))</f>
        <v>08091</v>
      </c>
      <c r="B6" s="85" t="str">
        <f>IF(C6="","",VLOOKUP('OPĆI DIO'!$C$3,'OPĆI DIO'!$L$6:$U$138,9,FALSE))</f>
        <v>Agencije</v>
      </c>
      <c r="C6" s="288">
        <v>11</v>
      </c>
      <c r="D6" s="85" t="str">
        <f t="shared" si="1"/>
        <v>Opći prihodi i primici</v>
      </c>
      <c r="E6" s="90">
        <v>3211</v>
      </c>
      <c r="F6" s="85" t="str">
        <f t="shared" si="2"/>
        <v>Službena putovanja</v>
      </c>
      <c r="G6" s="123" t="s">
        <v>1074</v>
      </c>
      <c r="H6" s="85" t="str">
        <f t="shared" si="3"/>
        <v>ADMINISTRACIJA I UPRAVLJANJE AGENCIJE ZA MOBILNOST I EU PROGRAME</v>
      </c>
      <c r="I6" s="85" t="str">
        <f t="shared" si="4"/>
        <v>0970</v>
      </c>
      <c r="J6" s="122">
        <v>3318</v>
      </c>
      <c r="K6" s="122">
        <v>3318.0702103656513</v>
      </c>
      <c r="L6" s="122">
        <v>3318</v>
      </c>
      <c r="M6" s="89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97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 hidden="1">
      <c r="A7" s="85" t="str">
        <f>IF(C7="","",VLOOKUP('OPĆI DIO'!$C$3,'OPĆI DIO'!$L$6:$U$138,10,FALSE))</f>
        <v>08091</v>
      </c>
      <c r="B7" s="85" t="str">
        <f>IF(C7="","",VLOOKUP('OPĆI DIO'!$C$3,'OPĆI DIO'!$L$6:$U$138,9,FALSE))</f>
        <v>Agencije</v>
      </c>
      <c r="C7" s="288">
        <v>11</v>
      </c>
      <c r="D7" s="85" t="str">
        <f t="shared" si="1"/>
        <v>Opći prihodi i primici</v>
      </c>
      <c r="E7" s="90">
        <v>3212</v>
      </c>
      <c r="F7" s="85" t="str">
        <f t="shared" si="2"/>
        <v>Naknade za prijevoz, za rad na terenu i odvojeni život</v>
      </c>
      <c r="G7" s="123" t="s">
        <v>1074</v>
      </c>
      <c r="H7" s="85" t="str">
        <f t="shared" si="3"/>
        <v>ADMINISTRACIJA I UPRAVLJANJE AGENCIJE ZA MOBILNOST I EU PROGRAME</v>
      </c>
      <c r="I7" s="85" t="str">
        <f t="shared" si="4"/>
        <v>0970</v>
      </c>
      <c r="J7" s="122">
        <v>21302.010750547481</v>
      </c>
      <c r="K7" s="122">
        <v>21302</v>
      </c>
      <c r="L7" s="122">
        <v>21302</v>
      </c>
      <c r="M7" s="89"/>
      <c r="O7" t="str">
        <f t="shared" si="5"/>
        <v>321</v>
      </c>
      <c r="P7" t="str">
        <f t="shared" si="6"/>
        <v>32</v>
      </c>
      <c r="Q7" t="str">
        <f t="shared" si="7"/>
        <v>11</v>
      </c>
      <c r="R7" t="str">
        <f t="shared" si="8"/>
        <v>97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 hidden="1">
      <c r="A8" s="85" t="str">
        <f>IF(C8="","",VLOOKUP('OPĆI DIO'!$C$3,'OPĆI DIO'!$L$6:$U$138,10,FALSE))</f>
        <v>08091</v>
      </c>
      <c r="B8" s="85" t="str">
        <f>IF(C8="","",VLOOKUP('OPĆI DIO'!$C$3,'OPĆI DIO'!$L$6:$U$138,9,FALSE))</f>
        <v>Agencije</v>
      </c>
      <c r="C8" s="288">
        <v>11</v>
      </c>
      <c r="D8" s="85" t="str">
        <f t="shared" si="1"/>
        <v>Opći prihodi i primici</v>
      </c>
      <c r="E8" s="90">
        <v>3213</v>
      </c>
      <c r="F8" s="85" t="str">
        <f t="shared" si="2"/>
        <v>Stručno usavršavanje zaposlenika</v>
      </c>
      <c r="G8" s="123" t="s">
        <v>1074</v>
      </c>
      <c r="H8" s="85" t="str">
        <f t="shared" si="3"/>
        <v>ADMINISTRACIJA I UPRAVLJANJE AGENCIJE ZA MOBILNOST I EU PROGRAME</v>
      </c>
      <c r="I8" s="85" t="str">
        <f t="shared" si="4"/>
        <v>0970</v>
      </c>
      <c r="J8" s="122">
        <v>1990.8421262193906</v>
      </c>
      <c r="K8" s="122">
        <v>1990.8421262193906</v>
      </c>
      <c r="L8" s="122">
        <v>1990.8421262193906</v>
      </c>
      <c r="M8" s="89"/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97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 hidden="1">
      <c r="A9" s="85" t="str">
        <f>IF(C9="","",VLOOKUP('OPĆI DIO'!$C$3,'OPĆI DIO'!$L$6:$U$138,10,FALSE))</f>
        <v>08091</v>
      </c>
      <c r="B9" s="85" t="str">
        <f>IF(C9="","",VLOOKUP('OPĆI DIO'!$C$3,'OPĆI DIO'!$L$6:$U$138,9,FALSE))</f>
        <v>Agencije</v>
      </c>
      <c r="C9" s="288">
        <v>11</v>
      </c>
      <c r="D9" s="85" t="str">
        <f t="shared" si="1"/>
        <v>Opći prihodi i primici</v>
      </c>
      <c r="E9" s="90">
        <v>3214</v>
      </c>
      <c r="F9" s="85" t="str">
        <f t="shared" si="2"/>
        <v>Ostale naknade troškova zaposlenima</v>
      </c>
      <c r="G9" s="123" t="s">
        <v>1074</v>
      </c>
      <c r="H9" s="85" t="str">
        <f t="shared" si="3"/>
        <v>ADMINISTRACIJA I UPRAVLJANJE AGENCIJE ZA MOBILNOST I EU PROGRAME</v>
      </c>
      <c r="I9" s="85" t="str">
        <f t="shared" si="4"/>
        <v>0970</v>
      </c>
      <c r="J9" s="122">
        <v>132.72280841462606</v>
      </c>
      <c r="K9" s="122">
        <v>132.72280841462606</v>
      </c>
      <c r="L9" s="122">
        <v>132.72280841462606</v>
      </c>
      <c r="M9" s="89"/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97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 hidden="1">
      <c r="A10" s="85" t="str">
        <f>IF(C10="","",VLOOKUP('OPĆI DIO'!$C$3,'OPĆI DIO'!$L$6:$U$138,10,FALSE))</f>
        <v>08091</v>
      </c>
      <c r="B10" s="85" t="str">
        <f>IF(C10="","",VLOOKUP('OPĆI DIO'!$C$3,'OPĆI DIO'!$L$6:$U$138,9,FALSE))</f>
        <v>Agencije</v>
      </c>
      <c r="C10" s="288">
        <v>11</v>
      </c>
      <c r="D10" s="85" t="str">
        <f t="shared" si="1"/>
        <v>Opći prihodi i primici</v>
      </c>
      <c r="E10" s="90">
        <v>3221</v>
      </c>
      <c r="F10" s="85" t="str">
        <f t="shared" si="2"/>
        <v>Uredski materijal i ostali materijalni rashodi</v>
      </c>
      <c r="G10" s="123" t="s">
        <v>1074</v>
      </c>
      <c r="H10" s="85" t="str">
        <f t="shared" si="3"/>
        <v>ADMINISTRACIJA I UPRAVLJANJE AGENCIJE ZA MOBILNOST I EU PROGRAME</v>
      </c>
      <c r="I10" s="85" t="str">
        <f t="shared" si="4"/>
        <v>0970</v>
      </c>
      <c r="J10" s="122">
        <v>694.14028800849417</v>
      </c>
      <c r="K10" s="122">
        <v>694</v>
      </c>
      <c r="L10" s="122">
        <v>694</v>
      </c>
      <c r="M10" s="89"/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97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 hidden="1">
      <c r="A11" s="85" t="str">
        <f>IF(C11="","",VLOOKUP('OPĆI DIO'!$C$3,'OPĆI DIO'!$L$6:$U$138,10,FALSE))</f>
        <v>08091</v>
      </c>
      <c r="B11" s="85" t="str">
        <f>IF(C11="","",VLOOKUP('OPĆI DIO'!$C$3,'OPĆI DIO'!$L$6:$U$138,9,FALSE))</f>
        <v>Agencije</v>
      </c>
      <c r="C11" s="288">
        <v>11</v>
      </c>
      <c r="D11" s="85" t="str">
        <f t="shared" si="1"/>
        <v>Opći prihodi i primici</v>
      </c>
      <c r="E11" s="90">
        <v>3223</v>
      </c>
      <c r="F11" s="85" t="str">
        <f t="shared" si="2"/>
        <v>Energija</v>
      </c>
      <c r="G11" s="123" t="s">
        <v>1074</v>
      </c>
      <c r="H11" s="85" t="str">
        <f t="shared" si="3"/>
        <v>ADMINISTRACIJA I UPRAVLJANJE AGENCIJE ZA MOBILNOST I EU PROGRAME</v>
      </c>
      <c r="I11" s="85" t="str">
        <f t="shared" si="4"/>
        <v>0970</v>
      </c>
      <c r="J11" s="122">
        <v>6370.6948039020499</v>
      </c>
      <c r="K11" s="122">
        <v>6371</v>
      </c>
      <c r="L11" s="122">
        <v>6371</v>
      </c>
      <c r="M11" s="89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97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 hidden="1">
      <c r="A12" s="85" t="str">
        <f>IF(C12="","",VLOOKUP('OPĆI DIO'!$C$3,'OPĆI DIO'!$L$6:$U$138,10,FALSE))</f>
        <v>08091</v>
      </c>
      <c r="B12" s="85" t="str">
        <f>IF(C12="","",VLOOKUP('OPĆI DIO'!$C$3,'OPĆI DIO'!$L$6:$U$138,9,FALSE))</f>
        <v>Agencije</v>
      </c>
      <c r="C12" s="288">
        <v>11</v>
      </c>
      <c r="D12" s="85" t="str">
        <f t="shared" si="1"/>
        <v>Opći prihodi i primici</v>
      </c>
      <c r="E12" s="90">
        <v>3224</v>
      </c>
      <c r="F12" s="85" t="str">
        <f t="shared" si="2"/>
        <v>Materijal i dijelovi za tekuće i investicijsko održavanje</v>
      </c>
      <c r="G12" s="123" t="s">
        <v>1074</v>
      </c>
      <c r="H12" s="85" t="str">
        <f t="shared" si="3"/>
        <v>ADMINISTRACIJA I UPRAVLJANJE AGENCIJE ZA MOBILNOST I EU PROGRAME</v>
      </c>
      <c r="I12" s="85" t="str">
        <f t="shared" si="4"/>
        <v>0970</v>
      </c>
      <c r="J12" s="122">
        <v>66.361404207313029</v>
      </c>
      <c r="K12" s="122">
        <v>66.361404207313029</v>
      </c>
      <c r="L12" s="122">
        <v>66.361404207313029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97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 hidden="1">
      <c r="A13" s="85" t="str">
        <f>IF(C13="","",VLOOKUP('OPĆI DIO'!$C$3,'OPĆI DIO'!$L$6:$U$138,10,FALSE))</f>
        <v>08091</v>
      </c>
      <c r="B13" s="85" t="str">
        <f>IF(C13="","",VLOOKUP('OPĆI DIO'!$C$3,'OPĆI DIO'!$L$6:$U$138,9,FALSE))</f>
        <v>Agencije</v>
      </c>
      <c r="C13" s="288">
        <v>11</v>
      </c>
      <c r="D13" s="85" t="str">
        <f t="shared" si="1"/>
        <v>Opći prihodi i primici</v>
      </c>
      <c r="E13" s="90">
        <v>3225</v>
      </c>
      <c r="F13" s="85" t="str">
        <f t="shared" si="2"/>
        <v>Sitni inventar i auto gume</v>
      </c>
      <c r="G13" s="123" t="s">
        <v>1074</v>
      </c>
      <c r="H13" s="85" t="str">
        <f t="shared" si="3"/>
        <v>ADMINISTRACIJA I UPRAVLJANJE AGENCIJE ZA MOBILNOST I EU PROGRAME</v>
      </c>
      <c r="I13" s="85" t="str">
        <f t="shared" si="4"/>
        <v>0970</v>
      </c>
      <c r="J13" s="122">
        <v>0</v>
      </c>
      <c r="K13" s="122">
        <v>0</v>
      </c>
      <c r="L13" s="122">
        <v>0</v>
      </c>
      <c r="M13" s="89"/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97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 hidden="1">
      <c r="A14" s="85" t="str">
        <f>IF(C14="","",VLOOKUP('OPĆI DIO'!$C$3,'OPĆI DIO'!$L$6:$U$138,10,FALSE))</f>
        <v>08091</v>
      </c>
      <c r="B14" s="85" t="str">
        <f>IF(C14="","",VLOOKUP('OPĆI DIO'!$C$3,'OPĆI DIO'!$L$6:$U$138,9,FALSE))</f>
        <v>Agencije</v>
      </c>
      <c r="C14" s="288">
        <v>11</v>
      </c>
      <c r="D14" s="85" t="str">
        <f t="shared" si="1"/>
        <v>Opći prihodi i primici</v>
      </c>
      <c r="E14" s="90">
        <v>3231</v>
      </c>
      <c r="F14" s="85" t="str">
        <f t="shared" si="2"/>
        <v>Usluge telefona, pošte i prijevoza</v>
      </c>
      <c r="G14" s="123" t="s">
        <v>1074</v>
      </c>
      <c r="H14" s="85" t="str">
        <f t="shared" si="3"/>
        <v>ADMINISTRACIJA I UPRAVLJANJE AGENCIJE ZA MOBILNOST I EU PROGRAME</v>
      </c>
      <c r="I14" s="85" t="str">
        <f t="shared" si="4"/>
        <v>0970</v>
      </c>
      <c r="J14" s="122">
        <v>1990.8421262193906</v>
      </c>
      <c r="K14" s="122">
        <v>1991</v>
      </c>
      <c r="L14" s="122">
        <v>1991</v>
      </c>
      <c r="M14" s="89"/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97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 hidden="1">
      <c r="A15" s="85" t="str">
        <f>IF(C15="","",VLOOKUP('OPĆI DIO'!$C$3,'OPĆI DIO'!$L$6:$U$138,10,FALSE))</f>
        <v>08091</v>
      </c>
      <c r="B15" s="85" t="str">
        <f>IF(C15="","",VLOOKUP('OPĆI DIO'!$C$3,'OPĆI DIO'!$L$6:$U$138,9,FALSE))</f>
        <v>Agencije</v>
      </c>
      <c r="C15" s="288">
        <v>11</v>
      </c>
      <c r="D15" s="85" t="str">
        <f t="shared" si="1"/>
        <v>Opći prihodi i primici</v>
      </c>
      <c r="E15" s="90">
        <v>3232</v>
      </c>
      <c r="F15" s="85" t="str">
        <f t="shared" si="2"/>
        <v>Usluge tekućeg i investicijskog održavanja</v>
      </c>
      <c r="G15" s="123" t="s">
        <v>1074</v>
      </c>
      <c r="H15" s="85" t="str">
        <f t="shared" si="3"/>
        <v>ADMINISTRACIJA I UPRAVLJANJE AGENCIJE ZA MOBILNOST I EU PROGRAME</v>
      </c>
      <c r="I15" s="85" t="str">
        <f t="shared" si="4"/>
        <v>0970</v>
      </c>
      <c r="J15" s="122">
        <v>0</v>
      </c>
      <c r="K15" s="122">
        <v>0</v>
      </c>
      <c r="L15" s="122">
        <v>0</v>
      </c>
      <c r="M15" s="89"/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97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 hidden="1">
      <c r="A16" s="85" t="str">
        <f>IF(C16="","",VLOOKUP('OPĆI DIO'!$C$3,'OPĆI DIO'!$L$6:$U$138,10,FALSE))</f>
        <v>08091</v>
      </c>
      <c r="B16" s="85" t="str">
        <f>IF(C16="","",VLOOKUP('OPĆI DIO'!$C$3,'OPĆI DIO'!$L$6:$U$138,9,FALSE))</f>
        <v>Agencije</v>
      </c>
      <c r="C16" s="288">
        <v>11</v>
      </c>
      <c r="D16" s="85" t="str">
        <f t="shared" si="1"/>
        <v>Opći prihodi i primici</v>
      </c>
      <c r="E16" s="90">
        <v>3233</v>
      </c>
      <c r="F16" s="85" t="str">
        <f t="shared" si="2"/>
        <v>Usluge promidžbe i informiranja</v>
      </c>
      <c r="G16" s="123" t="s">
        <v>1074</v>
      </c>
      <c r="H16" s="85" t="str">
        <f t="shared" si="3"/>
        <v>ADMINISTRACIJA I UPRAVLJANJE AGENCIJE ZA MOBILNOST I EU PROGRAME</v>
      </c>
      <c r="I16" s="85" t="str">
        <f t="shared" si="4"/>
        <v>0970</v>
      </c>
      <c r="J16" s="122">
        <v>265.44561682925212</v>
      </c>
      <c r="K16" s="122">
        <v>265.44561682925212</v>
      </c>
      <c r="L16" s="122">
        <v>265.44561682925212</v>
      </c>
      <c r="M16" s="89"/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97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 hidden="1">
      <c r="A17" s="85" t="str">
        <f>IF(C17="","",VLOOKUP('OPĆI DIO'!$C$3,'OPĆI DIO'!$L$6:$U$138,10,FALSE))</f>
        <v>08091</v>
      </c>
      <c r="B17" s="85" t="str">
        <f>IF(C17="","",VLOOKUP('OPĆI DIO'!$C$3,'OPĆI DIO'!$L$6:$U$138,9,FALSE))</f>
        <v>Agencije</v>
      </c>
      <c r="C17" s="288">
        <v>11</v>
      </c>
      <c r="D17" s="85" t="str">
        <f t="shared" si="1"/>
        <v>Opći prihodi i primici</v>
      </c>
      <c r="E17" s="90">
        <v>3234</v>
      </c>
      <c r="F17" s="85" t="str">
        <f t="shared" si="2"/>
        <v>Komunalne usluge</v>
      </c>
      <c r="G17" s="123" t="s">
        <v>1074</v>
      </c>
      <c r="H17" s="85" t="str">
        <f t="shared" si="3"/>
        <v>ADMINISTRACIJA I UPRAVLJANJE AGENCIJE ZA MOBILNOST I EU PROGRAME</v>
      </c>
      <c r="I17" s="85" t="str">
        <f t="shared" si="4"/>
        <v>0970</v>
      </c>
      <c r="J17" s="122">
        <v>225.62877430486427</v>
      </c>
      <c r="K17" s="122">
        <v>225.62877430486427</v>
      </c>
      <c r="L17" s="122">
        <v>225.62877430486427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97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 hidden="1">
      <c r="A18" s="85" t="str">
        <f>IF(C18="","",VLOOKUP('OPĆI DIO'!$C$3,'OPĆI DIO'!$L$6:$U$138,10,FALSE))</f>
        <v>08091</v>
      </c>
      <c r="B18" s="85" t="str">
        <f>IF(C18="","",VLOOKUP('OPĆI DIO'!$C$3,'OPĆI DIO'!$L$6:$U$138,9,FALSE))</f>
        <v>Agencije</v>
      </c>
      <c r="C18" s="288">
        <v>11</v>
      </c>
      <c r="D18" s="85" t="str">
        <f t="shared" si="1"/>
        <v>Opći prihodi i primici</v>
      </c>
      <c r="E18" s="90">
        <v>3235</v>
      </c>
      <c r="F18" s="85" t="str">
        <f t="shared" si="2"/>
        <v>Zakupnine i najamnine</v>
      </c>
      <c r="G18" s="123" t="s">
        <v>1074</v>
      </c>
      <c r="H18" s="85" t="str">
        <f t="shared" si="3"/>
        <v>ADMINISTRACIJA I UPRAVLJANJE AGENCIJE ZA MOBILNOST I EU PROGRAME</v>
      </c>
      <c r="I18" s="85" t="str">
        <f t="shared" si="4"/>
        <v>0970</v>
      </c>
      <c r="J18" s="122">
        <v>33180.702103656513</v>
      </c>
      <c r="K18" s="122">
        <v>33181</v>
      </c>
      <c r="L18" s="122">
        <v>33181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97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 hidden="1">
      <c r="A19" s="85" t="str">
        <f>IF(C19="","",VLOOKUP('OPĆI DIO'!$C$3,'OPĆI DIO'!$L$6:$U$138,10,FALSE))</f>
        <v>08091</v>
      </c>
      <c r="B19" s="85" t="str">
        <f>IF(C19="","",VLOOKUP('OPĆI DIO'!$C$3,'OPĆI DIO'!$L$6:$U$138,9,FALSE))</f>
        <v>Agencije</v>
      </c>
      <c r="C19" s="288">
        <v>11</v>
      </c>
      <c r="D19" s="85" t="str">
        <f t="shared" si="1"/>
        <v>Opći prihodi i primici</v>
      </c>
      <c r="E19" s="90">
        <v>3236</v>
      </c>
      <c r="F19" s="85" t="str">
        <f t="shared" si="2"/>
        <v>Zdravstvene i veterinarske usluge</v>
      </c>
      <c r="G19" s="123" t="s">
        <v>1074</v>
      </c>
      <c r="H19" s="85" t="str">
        <f t="shared" si="3"/>
        <v>ADMINISTRACIJA I UPRAVLJANJE AGENCIJE ZA MOBILNOST I EU PROGRAME</v>
      </c>
      <c r="I19" s="85" t="str">
        <f t="shared" si="4"/>
        <v>0970</v>
      </c>
      <c r="J19" s="122">
        <v>145.99508925608865</v>
      </c>
      <c r="K19" s="122">
        <v>145.99508925608865</v>
      </c>
      <c r="L19" s="122">
        <v>145.99508925608865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97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 hidden="1">
      <c r="A20" s="85" t="str">
        <f>IF(C20="","",VLOOKUP('OPĆI DIO'!$C$3,'OPĆI DIO'!$L$6:$U$138,10,FALSE))</f>
        <v>08091</v>
      </c>
      <c r="B20" s="85" t="str">
        <f>IF(C20="","",VLOOKUP('OPĆI DIO'!$C$3,'OPĆI DIO'!$L$6:$U$138,9,FALSE))</f>
        <v>Agencije</v>
      </c>
      <c r="C20" s="288">
        <v>11</v>
      </c>
      <c r="D20" s="85" t="str">
        <f t="shared" si="1"/>
        <v>Opći prihodi i primici</v>
      </c>
      <c r="E20" s="90">
        <v>3237</v>
      </c>
      <c r="F20" s="85" t="str">
        <f t="shared" si="2"/>
        <v>Intelektualne i osobne usluge</v>
      </c>
      <c r="G20" s="123" t="s">
        <v>1074</v>
      </c>
      <c r="H20" s="85" t="str">
        <f t="shared" si="3"/>
        <v>ADMINISTRACIJA I UPRAVLJANJE AGENCIJE ZA MOBILNOST I EU PROGRAME</v>
      </c>
      <c r="I20" s="85" t="str">
        <f t="shared" si="4"/>
        <v>0970</v>
      </c>
      <c r="J20" s="122">
        <v>1990.8421262193906</v>
      </c>
      <c r="K20" s="122">
        <v>1990.8421262193906</v>
      </c>
      <c r="L20" s="122">
        <v>1990.8421262193906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97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 hidden="1">
      <c r="A21" s="85" t="str">
        <f>IF(C21="","",VLOOKUP('OPĆI DIO'!$C$3,'OPĆI DIO'!$L$6:$U$138,10,FALSE))</f>
        <v>08091</v>
      </c>
      <c r="B21" s="85" t="str">
        <f>IF(C21="","",VLOOKUP('OPĆI DIO'!$C$3,'OPĆI DIO'!$L$6:$U$138,9,FALSE))</f>
        <v>Agencije</v>
      </c>
      <c r="C21" s="288">
        <v>11</v>
      </c>
      <c r="D21" s="85" t="str">
        <f t="shared" si="1"/>
        <v>Opći prihodi i primici</v>
      </c>
      <c r="E21" s="90">
        <v>3238</v>
      </c>
      <c r="F21" s="85" t="str">
        <f t="shared" si="2"/>
        <v>Računalne usluge</v>
      </c>
      <c r="G21" s="123" t="s">
        <v>1074</v>
      </c>
      <c r="H21" s="85" t="str">
        <f t="shared" si="3"/>
        <v>ADMINISTRACIJA I UPRAVLJANJE AGENCIJE ZA MOBILNOST I EU PROGRAME</v>
      </c>
      <c r="I21" s="85" t="str">
        <f t="shared" si="4"/>
        <v>0970</v>
      </c>
      <c r="J21" s="122">
        <v>3318.0702103656513</v>
      </c>
      <c r="K21" s="122">
        <v>3318.0702103656513</v>
      </c>
      <c r="L21" s="122">
        <v>3318.0702103656513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97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 hidden="1">
      <c r="A22" s="85" t="str">
        <f>IF(C22="","",VLOOKUP('OPĆI DIO'!$C$3,'OPĆI DIO'!$L$6:$U$138,10,FALSE))</f>
        <v>08091</v>
      </c>
      <c r="B22" s="85" t="str">
        <f>IF(C22="","",VLOOKUP('OPĆI DIO'!$C$3,'OPĆI DIO'!$L$6:$U$138,9,FALSE))</f>
        <v>Agencije</v>
      </c>
      <c r="C22" s="288">
        <v>11</v>
      </c>
      <c r="D22" s="85" t="str">
        <f t="shared" si="1"/>
        <v>Opći prihodi i primici</v>
      </c>
      <c r="E22" s="90">
        <v>3239</v>
      </c>
      <c r="F22" s="85" t="str">
        <f t="shared" si="2"/>
        <v>Ostale usluge</v>
      </c>
      <c r="G22" s="123" t="s">
        <v>1074</v>
      </c>
      <c r="H22" s="85" t="str">
        <f t="shared" si="3"/>
        <v>ADMINISTRACIJA I UPRAVLJANJE AGENCIJE ZA MOBILNOST I EU PROGRAME</v>
      </c>
      <c r="I22" s="85" t="str">
        <f t="shared" si="4"/>
        <v>0970</v>
      </c>
      <c r="J22" s="122">
        <v>1990.8421262193906</v>
      </c>
      <c r="K22" s="122">
        <v>1990.8421262193906</v>
      </c>
      <c r="L22" s="122">
        <v>1990.8421262193906</v>
      </c>
      <c r="M22" s="89"/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97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 hidden="1">
      <c r="A23" s="85" t="str">
        <f>IF(C23="","",VLOOKUP('OPĆI DIO'!$C$3,'OPĆI DIO'!$L$6:$U$138,10,FALSE))</f>
        <v>08091</v>
      </c>
      <c r="B23" s="85" t="str">
        <f>IF(C23="","",VLOOKUP('OPĆI DIO'!$C$3,'OPĆI DIO'!$L$6:$U$138,9,FALSE))</f>
        <v>Agencije</v>
      </c>
      <c r="C23" s="288">
        <v>11</v>
      </c>
      <c r="D23" s="85" t="str">
        <f t="shared" si="1"/>
        <v>Opći prihodi i primici</v>
      </c>
      <c r="E23" s="90">
        <v>3291</v>
      </c>
      <c r="F23" s="85" t="str">
        <f t="shared" si="2"/>
        <v>Naknade za rad predstavničkih i izvršnih tijela, povjerensta</v>
      </c>
      <c r="G23" s="123" t="s">
        <v>1074</v>
      </c>
      <c r="H23" s="85" t="str">
        <f t="shared" si="3"/>
        <v>ADMINISTRACIJA I UPRAVLJANJE AGENCIJE ZA MOBILNOST I EU PROGRAME</v>
      </c>
      <c r="I23" s="85" t="str">
        <f t="shared" si="4"/>
        <v>0970</v>
      </c>
      <c r="J23" s="122">
        <v>0</v>
      </c>
      <c r="K23" s="122">
        <v>0</v>
      </c>
      <c r="L23" s="122">
        <v>0</v>
      </c>
      <c r="M23" s="89"/>
      <c r="O23" t="str">
        <f t="shared" si="5"/>
        <v>329</v>
      </c>
      <c r="P23" t="str">
        <f t="shared" si="6"/>
        <v>32</v>
      </c>
      <c r="Q23" t="str">
        <f t="shared" si="7"/>
        <v>11</v>
      </c>
      <c r="R23" t="str">
        <f t="shared" si="8"/>
        <v>97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 hidden="1">
      <c r="A24" s="85" t="str">
        <f>IF(C24="","",VLOOKUP('OPĆI DIO'!$C$3,'OPĆI DIO'!$L$6:$U$138,10,FALSE))</f>
        <v>08091</v>
      </c>
      <c r="B24" s="85" t="str">
        <f>IF(C24="","",VLOOKUP('OPĆI DIO'!$C$3,'OPĆI DIO'!$L$6:$U$138,9,FALSE))</f>
        <v>Agencije</v>
      </c>
      <c r="C24" s="288">
        <v>11</v>
      </c>
      <c r="D24" s="85" t="str">
        <f t="shared" si="1"/>
        <v>Opći prihodi i primici</v>
      </c>
      <c r="E24" s="90">
        <v>3292</v>
      </c>
      <c r="F24" s="85" t="str">
        <f t="shared" si="2"/>
        <v>Premije osiguranja</v>
      </c>
      <c r="G24" s="123" t="s">
        <v>1074</v>
      </c>
      <c r="H24" s="85" t="str">
        <f t="shared" si="3"/>
        <v>ADMINISTRACIJA I UPRAVLJANJE AGENCIJE ZA MOBILNOST I EU PROGRAME</v>
      </c>
      <c r="I24" s="85" t="str">
        <f t="shared" si="4"/>
        <v>0970</v>
      </c>
      <c r="J24" s="122">
        <v>0</v>
      </c>
      <c r="K24" s="122">
        <v>0</v>
      </c>
      <c r="L24" s="122">
        <v>0</v>
      </c>
      <c r="M24" s="89"/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97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 hidden="1">
      <c r="A25" s="85" t="str">
        <f>IF(C25="","",VLOOKUP('OPĆI DIO'!$C$3,'OPĆI DIO'!$L$6:$U$138,10,FALSE))</f>
        <v>08091</v>
      </c>
      <c r="B25" s="85" t="str">
        <f>IF(C25="","",VLOOKUP('OPĆI DIO'!$C$3,'OPĆI DIO'!$L$6:$U$138,9,FALSE))</f>
        <v>Agencije</v>
      </c>
      <c r="C25" s="288">
        <v>11</v>
      </c>
      <c r="D25" s="85" t="str">
        <f t="shared" si="1"/>
        <v>Opći prihodi i primici</v>
      </c>
      <c r="E25" s="90">
        <v>3293</v>
      </c>
      <c r="F25" s="85" t="str">
        <f t="shared" si="2"/>
        <v>Reprezentacija</v>
      </c>
      <c r="G25" s="123" t="s">
        <v>1074</v>
      </c>
      <c r="H25" s="85" t="str">
        <f t="shared" si="3"/>
        <v>ADMINISTRACIJA I UPRAVLJANJE AGENCIJE ZA MOBILNOST I EU PROGRAME</v>
      </c>
      <c r="I25" s="85" t="str">
        <f t="shared" si="4"/>
        <v>0970</v>
      </c>
      <c r="J25" s="122">
        <v>0</v>
      </c>
      <c r="K25" s="122">
        <v>0</v>
      </c>
      <c r="L25" s="122">
        <v>0</v>
      </c>
      <c r="M25" s="89"/>
      <c r="O25" t="str">
        <f t="shared" si="5"/>
        <v>329</v>
      </c>
      <c r="P25" t="str">
        <f t="shared" si="6"/>
        <v>32</v>
      </c>
      <c r="Q25" t="str">
        <f t="shared" si="7"/>
        <v>11</v>
      </c>
      <c r="R25" t="str">
        <f t="shared" si="8"/>
        <v>97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 hidden="1">
      <c r="A26" s="85" t="str">
        <f>IF(C26="","",VLOOKUP('OPĆI DIO'!$C$3,'OPĆI DIO'!$L$6:$U$138,10,FALSE))</f>
        <v>08091</v>
      </c>
      <c r="B26" s="85" t="str">
        <f>IF(C26="","",VLOOKUP('OPĆI DIO'!$C$3,'OPĆI DIO'!$L$6:$U$138,9,FALSE))</f>
        <v>Agencije</v>
      </c>
      <c r="C26" s="288">
        <v>11</v>
      </c>
      <c r="D26" s="85" t="str">
        <f t="shared" si="1"/>
        <v>Opći prihodi i primici</v>
      </c>
      <c r="E26" s="90">
        <v>3295</v>
      </c>
      <c r="F26" s="85" t="str">
        <f t="shared" si="2"/>
        <v>Pristojbe i naknade</v>
      </c>
      <c r="G26" s="123" t="s">
        <v>1074</v>
      </c>
      <c r="H26" s="85" t="str">
        <f t="shared" si="3"/>
        <v>ADMINISTRACIJA I UPRAVLJANJE AGENCIJE ZA MOBILNOST I EU PROGRAME</v>
      </c>
      <c r="I26" s="85" t="str">
        <f t="shared" si="4"/>
        <v>0970</v>
      </c>
      <c r="J26" s="122">
        <v>3450.7930187802772</v>
      </c>
      <c r="K26" s="122">
        <v>3451</v>
      </c>
      <c r="L26" s="122">
        <v>3451</v>
      </c>
      <c r="M26" s="89"/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97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 hidden="1">
      <c r="A27" s="85" t="str">
        <f>IF(C27="","",VLOOKUP('OPĆI DIO'!$C$3,'OPĆI DIO'!$L$6:$U$138,10,FALSE))</f>
        <v>08091</v>
      </c>
      <c r="B27" s="85" t="str">
        <f>IF(C27="","",VLOOKUP('OPĆI DIO'!$C$3,'OPĆI DIO'!$L$6:$U$138,9,FALSE))</f>
        <v>Agencije</v>
      </c>
      <c r="C27" s="288">
        <v>11</v>
      </c>
      <c r="D27" s="85" t="str">
        <f t="shared" si="1"/>
        <v>Opći prihodi i primici</v>
      </c>
      <c r="E27" s="90">
        <v>3299</v>
      </c>
      <c r="F27" s="85" t="str">
        <f t="shared" si="2"/>
        <v>Ostali nespomenuti rashodi poslovanja</v>
      </c>
      <c r="G27" s="123" t="s">
        <v>1074</v>
      </c>
      <c r="H27" s="85" t="str">
        <f t="shared" si="3"/>
        <v>ADMINISTRACIJA I UPRAVLJANJE AGENCIJE ZA MOBILNOST I EU PROGRAME</v>
      </c>
      <c r="I27" s="85" t="str">
        <f t="shared" si="4"/>
        <v>0970</v>
      </c>
      <c r="J27" s="122">
        <v>66.361404207313029</v>
      </c>
      <c r="K27" s="122">
        <v>66.361404207313029</v>
      </c>
      <c r="L27" s="122">
        <v>66.361404207313029</v>
      </c>
      <c r="M27" s="89"/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97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 hidden="1">
      <c r="A28" s="85" t="str">
        <f>IF(C28="","",VLOOKUP('OPĆI DIO'!$C$3,'OPĆI DIO'!$L$6:$U$138,10,FALSE))</f>
        <v>08091</v>
      </c>
      <c r="B28" s="85" t="str">
        <f>IF(C28="","",VLOOKUP('OPĆI DIO'!$C$3,'OPĆI DIO'!$L$6:$U$138,9,FALSE))</f>
        <v>Agencije</v>
      </c>
      <c r="C28" s="288">
        <v>11</v>
      </c>
      <c r="D28" s="85" t="str">
        <f t="shared" si="1"/>
        <v>Opći prihodi i primici</v>
      </c>
      <c r="E28" s="90">
        <v>4221</v>
      </c>
      <c r="F28" s="85" t="str">
        <f t="shared" si="2"/>
        <v>Uredska oprema i namještaj</v>
      </c>
      <c r="G28" s="123" t="s">
        <v>1074</v>
      </c>
      <c r="H28" s="85" t="str">
        <f t="shared" si="3"/>
        <v>ADMINISTRACIJA I UPRAVLJANJE AGENCIJE ZA MOBILNOST I EU PROGRAME</v>
      </c>
      <c r="I28" s="85" t="str">
        <f t="shared" si="4"/>
        <v>0970</v>
      </c>
      <c r="J28" s="122">
        <v>1333.8642245669917</v>
      </c>
      <c r="K28" s="122">
        <v>1334</v>
      </c>
      <c r="L28" s="122">
        <v>1334</v>
      </c>
      <c r="M28" s="89"/>
      <c r="O28" t="str">
        <f t="shared" si="5"/>
        <v>422</v>
      </c>
      <c r="P28" t="str">
        <f t="shared" si="6"/>
        <v>42</v>
      </c>
      <c r="Q28" t="str">
        <f t="shared" si="7"/>
        <v>11</v>
      </c>
      <c r="R28" t="str">
        <f t="shared" si="8"/>
        <v>97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 hidden="1">
      <c r="A29" s="85" t="str">
        <f>IF(C29="","",VLOOKUP('OPĆI DIO'!$C$3,'OPĆI DIO'!$L$6:$U$138,10,FALSE))</f>
        <v>08091</v>
      </c>
      <c r="B29" s="85" t="str">
        <f>IF(C29="","",VLOOKUP('OPĆI DIO'!$C$3,'OPĆI DIO'!$L$6:$U$138,9,FALSE))</f>
        <v>Agencije</v>
      </c>
      <c r="C29" s="289">
        <v>12</v>
      </c>
      <c r="D29" s="85" t="str">
        <f t="shared" si="1"/>
        <v>Sredstva učešća za pomoći</v>
      </c>
      <c r="E29" s="90">
        <v>3111</v>
      </c>
      <c r="F29" s="85" t="str">
        <f t="shared" si="2"/>
        <v>Plaće za redovan rad</v>
      </c>
      <c r="G29" s="123" t="s">
        <v>1080</v>
      </c>
      <c r="H29" s="85" t="str">
        <f t="shared" si="3"/>
        <v>PROVEDBA EUROPASS INICIJATIVE</v>
      </c>
      <c r="I29" s="85" t="str">
        <f t="shared" si="4"/>
        <v>0970</v>
      </c>
      <c r="J29" s="122">
        <v>0</v>
      </c>
      <c r="K29" s="122">
        <v>0</v>
      </c>
      <c r="L29" s="122">
        <v>0</v>
      </c>
      <c r="M29" s="89"/>
      <c r="O29" t="str">
        <f t="shared" si="5"/>
        <v>311</v>
      </c>
      <c r="P29" t="str">
        <f t="shared" si="6"/>
        <v>31</v>
      </c>
      <c r="Q29" t="str">
        <f t="shared" si="7"/>
        <v>12</v>
      </c>
      <c r="R29" t="str">
        <f t="shared" si="8"/>
        <v>97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 hidden="1">
      <c r="A30" s="85" t="str">
        <f>IF(C30="","",VLOOKUP('OPĆI DIO'!$C$3,'OPĆI DIO'!$L$6:$U$138,10,FALSE))</f>
        <v>08091</v>
      </c>
      <c r="B30" s="85" t="str">
        <f>IF(C30="","",VLOOKUP('OPĆI DIO'!$C$3,'OPĆI DIO'!$L$6:$U$138,9,FALSE))</f>
        <v>Agencije</v>
      </c>
      <c r="C30" s="289">
        <v>12</v>
      </c>
      <c r="D30" s="85" t="str">
        <f t="shared" si="1"/>
        <v>Sredstva učešća za pomoći</v>
      </c>
      <c r="E30" s="90">
        <v>3132</v>
      </c>
      <c r="F30" s="85" t="str">
        <f t="shared" si="2"/>
        <v>Doprinosi za obvezno zdravstveno osiguranje</v>
      </c>
      <c r="G30" s="123" t="s">
        <v>1080</v>
      </c>
      <c r="H30" s="85" t="str">
        <f t="shared" si="3"/>
        <v>PROVEDBA EUROPASS INICIJATIVE</v>
      </c>
      <c r="I30" s="85" t="str">
        <f t="shared" si="4"/>
        <v>0970</v>
      </c>
      <c r="J30" s="122">
        <v>0</v>
      </c>
      <c r="K30" s="122">
        <v>0</v>
      </c>
      <c r="L30" s="122">
        <v>0</v>
      </c>
      <c r="M30" s="89"/>
      <c r="O30" t="str">
        <f t="shared" si="5"/>
        <v>313</v>
      </c>
      <c r="P30" t="str">
        <f t="shared" si="6"/>
        <v>31</v>
      </c>
      <c r="Q30" t="str">
        <f t="shared" si="7"/>
        <v>12</v>
      </c>
      <c r="R30" t="str">
        <f t="shared" si="8"/>
        <v>97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 hidden="1">
      <c r="A31" s="85" t="str">
        <f>IF(C31="","",VLOOKUP('OPĆI DIO'!$C$3,'OPĆI DIO'!$L$6:$U$138,10,FALSE))</f>
        <v>08091</v>
      </c>
      <c r="B31" s="85" t="str">
        <f>IF(C31="","",VLOOKUP('OPĆI DIO'!$C$3,'OPĆI DIO'!$L$6:$U$138,9,FALSE))</f>
        <v>Agencije</v>
      </c>
      <c r="C31" s="289">
        <v>12</v>
      </c>
      <c r="D31" s="85" t="str">
        <f t="shared" si="1"/>
        <v>Sredstva učešća za pomoći</v>
      </c>
      <c r="E31" s="90">
        <v>3111</v>
      </c>
      <c r="F31" s="85" t="str">
        <f t="shared" si="2"/>
        <v>Plaće za redovan rad</v>
      </c>
      <c r="G31" s="123" t="s">
        <v>1082</v>
      </c>
      <c r="H31" s="85" t="str">
        <f t="shared" si="3"/>
        <v>PROVEDBA EURODESK MREŽE</v>
      </c>
      <c r="I31" s="85" t="str">
        <f t="shared" si="4"/>
        <v>0970</v>
      </c>
      <c r="J31" s="122">
        <v>3737.6070077642839</v>
      </c>
      <c r="K31" s="122">
        <v>3797.8500000000004</v>
      </c>
      <c r="L31" s="122">
        <v>3987.7425000000003</v>
      </c>
      <c r="M31" s="89"/>
      <c r="O31" t="str">
        <f t="shared" si="5"/>
        <v>311</v>
      </c>
      <c r="P31" t="str">
        <f t="shared" si="6"/>
        <v>31</v>
      </c>
      <c r="Q31" t="str">
        <f t="shared" si="7"/>
        <v>12</v>
      </c>
      <c r="R31" t="str">
        <f t="shared" si="8"/>
        <v>97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 hidden="1">
      <c r="A32" s="85" t="str">
        <f>IF(C32="","",VLOOKUP('OPĆI DIO'!$C$3,'OPĆI DIO'!$L$6:$U$138,10,FALSE))</f>
        <v>08091</v>
      </c>
      <c r="B32" s="85" t="str">
        <f>IF(C32="","",VLOOKUP('OPĆI DIO'!$C$3,'OPĆI DIO'!$L$6:$U$138,9,FALSE))</f>
        <v>Agencije</v>
      </c>
      <c r="C32" s="289">
        <v>12</v>
      </c>
      <c r="D32" s="85" t="str">
        <f t="shared" si="1"/>
        <v>Sredstva učešća za pomoći</v>
      </c>
      <c r="E32" s="90">
        <v>3132</v>
      </c>
      <c r="F32" s="85" t="str">
        <f t="shared" si="2"/>
        <v>Doprinosi za obvezno zdravstveno osiguranje</v>
      </c>
      <c r="G32" s="123" t="s">
        <v>1082</v>
      </c>
      <c r="H32" s="85" t="str">
        <f t="shared" si="3"/>
        <v>PROVEDBA EURODESK MREŽE</v>
      </c>
      <c r="I32" s="85" t="str">
        <f t="shared" si="4"/>
        <v>0970</v>
      </c>
      <c r="J32" s="122">
        <v>616.63016789435267</v>
      </c>
      <c r="K32" s="122">
        <v>778.05000000000007</v>
      </c>
      <c r="L32" s="122">
        <v>816.9525000000001</v>
      </c>
      <c r="M32" s="89"/>
      <c r="O32" t="str">
        <f t="shared" si="5"/>
        <v>313</v>
      </c>
      <c r="P32" t="str">
        <f t="shared" si="6"/>
        <v>31</v>
      </c>
      <c r="Q32" t="str">
        <f t="shared" si="7"/>
        <v>12</v>
      </c>
      <c r="R32" t="str">
        <f t="shared" si="8"/>
        <v>97</v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 hidden="1">
      <c r="A33" s="85" t="str">
        <f>IF(C33="","",VLOOKUP('OPĆI DIO'!$C$3,'OPĆI DIO'!$L$6:$U$138,10,FALSE))</f>
        <v>08091</v>
      </c>
      <c r="B33" s="85" t="str">
        <f>IF(C33="","",VLOOKUP('OPĆI DIO'!$C$3,'OPĆI DIO'!$L$6:$U$138,9,FALSE))</f>
        <v>Agencije</v>
      </c>
      <c r="C33" s="289">
        <v>12</v>
      </c>
      <c r="D33" s="85" t="str">
        <f t="shared" si="1"/>
        <v>Sredstva učešća za pomoći</v>
      </c>
      <c r="E33" s="90">
        <v>3233</v>
      </c>
      <c r="F33" s="85" t="str">
        <f t="shared" si="2"/>
        <v>Usluge promidžbe i informiranja</v>
      </c>
      <c r="G33" s="123" t="s">
        <v>1082</v>
      </c>
      <c r="H33" s="85" t="str">
        <f t="shared" si="3"/>
        <v>PROVEDBA EURODESK MREŽE</v>
      </c>
      <c r="I33" s="85" t="str">
        <f t="shared" si="4"/>
        <v>0970</v>
      </c>
      <c r="J33" s="122">
        <v>5732.2980954276991</v>
      </c>
      <c r="K33" s="122">
        <v>5961.6431083681728</v>
      </c>
      <c r="L33" s="122">
        <v>6200.0132722808412</v>
      </c>
      <c r="M33" s="89"/>
      <c r="O33" t="str">
        <f t="shared" si="5"/>
        <v>323</v>
      </c>
      <c r="P33" t="str">
        <f t="shared" si="6"/>
        <v>32</v>
      </c>
      <c r="Q33" t="str">
        <f t="shared" si="7"/>
        <v>12</v>
      </c>
      <c r="R33" t="str">
        <f t="shared" si="8"/>
        <v>97</v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 hidden="1">
      <c r="A34" s="85" t="str">
        <f>IF(C34="","",VLOOKUP('OPĆI DIO'!$C$3,'OPĆI DIO'!$L$6:$U$138,10,FALSE))</f>
        <v>08091</v>
      </c>
      <c r="B34" s="85" t="str">
        <f>IF(C34="","",VLOOKUP('OPĆI DIO'!$C$3,'OPĆI DIO'!$L$6:$U$138,9,FALSE))</f>
        <v>Agencije</v>
      </c>
      <c r="C34" s="289">
        <v>12</v>
      </c>
      <c r="D34" s="85" t="str">
        <f t="shared" si="1"/>
        <v>Sredstva učešća za pomoći</v>
      </c>
      <c r="E34" s="90">
        <v>3111</v>
      </c>
      <c r="F34" s="85" t="str">
        <f t="shared" si="2"/>
        <v>Plaće za redovan rad</v>
      </c>
      <c r="G34" s="123" t="s">
        <v>1084</v>
      </c>
      <c r="H34" s="85" t="str">
        <f t="shared" si="3"/>
        <v>PROVEDBA E-TWINNING MREŽE</v>
      </c>
      <c r="I34" s="85" t="str">
        <f t="shared" si="4"/>
        <v>0970</v>
      </c>
      <c r="J34" s="122">
        <v>16268.000530891233</v>
      </c>
      <c r="K34" s="122">
        <v>17081.400225628771</v>
      </c>
      <c r="L34" s="122">
        <v>17935.470170548808</v>
      </c>
      <c r="M34" s="89"/>
      <c r="O34" t="str">
        <f t="shared" si="5"/>
        <v>311</v>
      </c>
      <c r="P34" t="str">
        <f t="shared" si="6"/>
        <v>31</v>
      </c>
      <c r="Q34" t="str">
        <f t="shared" si="7"/>
        <v>12</v>
      </c>
      <c r="R34" t="str">
        <f t="shared" si="8"/>
        <v>97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 hidden="1">
      <c r="A35" s="85" t="str">
        <f>IF(C35="","",VLOOKUP('OPĆI DIO'!$C$3,'OPĆI DIO'!$L$6:$U$138,10,FALSE))</f>
        <v>08091</v>
      </c>
      <c r="B35" s="85" t="str">
        <f>IF(C35="","",VLOOKUP('OPĆI DIO'!$C$3,'OPĆI DIO'!$L$6:$U$138,9,FALSE))</f>
        <v>Agencije</v>
      </c>
      <c r="C35" s="289">
        <v>12</v>
      </c>
      <c r="D35" s="85" t="str">
        <f t="shared" si="1"/>
        <v>Sredstva učešća za pomoći</v>
      </c>
      <c r="E35" s="90">
        <v>3132</v>
      </c>
      <c r="F35" s="85" t="str">
        <f t="shared" si="2"/>
        <v>Doprinosi za obvezno zdravstveno osiguranje</v>
      </c>
      <c r="G35" s="123" t="s">
        <v>1084</v>
      </c>
      <c r="H35" s="85" t="str">
        <f t="shared" si="3"/>
        <v>PROVEDBA E-TWINNING MREŽE</v>
      </c>
      <c r="I35" s="85" t="str">
        <f t="shared" si="4"/>
        <v>0970</v>
      </c>
      <c r="J35" s="122">
        <v>3331.9994691087663</v>
      </c>
      <c r="K35" s="122">
        <v>3498.5997743712255</v>
      </c>
      <c r="L35" s="122">
        <v>3673.5297630897867</v>
      </c>
      <c r="M35" s="89"/>
      <c r="O35" t="str">
        <f t="shared" si="5"/>
        <v>313</v>
      </c>
      <c r="P35" t="str">
        <f t="shared" si="6"/>
        <v>31</v>
      </c>
      <c r="Q35" t="str">
        <f t="shared" si="7"/>
        <v>12</v>
      </c>
      <c r="R35" t="str">
        <f t="shared" si="8"/>
        <v>97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 hidden="1">
      <c r="A36" s="85" t="str">
        <f>IF(C36="","",VLOOKUP('OPĆI DIO'!$C$3,'OPĆI DIO'!$L$6:$U$138,10,FALSE))</f>
        <v>08091</v>
      </c>
      <c r="B36" s="85" t="str">
        <f>IF(C36="","",VLOOKUP('OPĆI DIO'!$C$3,'OPĆI DIO'!$L$6:$U$138,9,FALSE))</f>
        <v>Agencije</v>
      </c>
      <c r="C36" s="289">
        <v>12</v>
      </c>
      <c r="D36" s="85" t="str">
        <f t="shared" si="1"/>
        <v>Sredstva učešća za pomoći</v>
      </c>
      <c r="E36" s="90">
        <v>3212</v>
      </c>
      <c r="F36" s="85" t="str">
        <f t="shared" si="2"/>
        <v>Naknade za prijevoz, za rad na terenu i odvojeni život</v>
      </c>
      <c r="G36" s="123" t="s">
        <v>1084</v>
      </c>
      <c r="H36" s="85" t="str">
        <f t="shared" si="3"/>
        <v>PROVEDBA E-TWINNING MREŽE</v>
      </c>
      <c r="I36" s="85" t="str">
        <f t="shared" si="4"/>
        <v>0970</v>
      </c>
      <c r="J36" s="122">
        <v>533.54568982679666</v>
      </c>
      <c r="K36" s="122">
        <v>554.91406198155153</v>
      </c>
      <c r="L36" s="122">
        <v>577.0787709867941</v>
      </c>
      <c r="M36" s="89"/>
      <c r="O36" t="str">
        <f t="shared" si="5"/>
        <v>321</v>
      </c>
      <c r="P36" t="str">
        <f t="shared" si="6"/>
        <v>32</v>
      </c>
      <c r="Q36" t="str">
        <f t="shared" si="7"/>
        <v>12</v>
      </c>
      <c r="R36" t="str">
        <f t="shared" si="8"/>
        <v>97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 hidden="1">
      <c r="A37" s="85" t="str">
        <f>IF(C37="","",VLOOKUP('OPĆI DIO'!$C$3,'OPĆI DIO'!$L$6:$U$138,10,FALSE))</f>
        <v>08091</v>
      </c>
      <c r="B37" s="85" t="str">
        <f>IF(C37="","",VLOOKUP('OPĆI DIO'!$C$3,'OPĆI DIO'!$L$6:$U$138,9,FALSE))</f>
        <v>Agencije</v>
      </c>
      <c r="C37" s="289">
        <v>12</v>
      </c>
      <c r="D37" s="85" t="str">
        <f t="shared" si="1"/>
        <v>Sredstva učešća za pomoći</v>
      </c>
      <c r="E37" s="90">
        <v>3111</v>
      </c>
      <c r="F37" s="85" t="str">
        <f t="shared" si="2"/>
        <v>Plaće za redovan rad</v>
      </c>
      <c r="G37" s="123" t="s">
        <v>1086</v>
      </c>
      <c r="H37" s="85" t="str">
        <f t="shared" si="3"/>
        <v>PROVEDBA EUROGUIDANCE MREŽE</v>
      </c>
      <c r="I37" s="85" t="str">
        <f t="shared" si="4"/>
        <v>0970</v>
      </c>
      <c r="J37" s="122">
        <v>0</v>
      </c>
      <c r="K37" s="122">
        <v>0</v>
      </c>
      <c r="L37" s="122">
        <v>0</v>
      </c>
      <c r="M37" s="89"/>
      <c r="O37" t="str">
        <f t="shared" si="5"/>
        <v>311</v>
      </c>
      <c r="P37" t="str">
        <f t="shared" si="6"/>
        <v>31</v>
      </c>
      <c r="Q37" t="str">
        <f t="shared" si="7"/>
        <v>12</v>
      </c>
      <c r="R37" t="str">
        <f t="shared" si="8"/>
        <v>97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 hidden="1">
      <c r="A38" s="85" t="str">
        <f>IF(C38="","",VLOOKUP('OPĆI DIO'!$C$3,'OPĆI DIO'!$L$6:$U$138,10,FALSE))</f>
        <v>08091</v>
      </c>
      <c r="B38" s="85" t="str">
        <f>IF(C38="","",VLOOKUP('OPĆI DIO'!$C$3,'OPĆI DIO'!$L$6:$U$138,9,FALSE))</f>
        <v>Agencije</v>
      </c>
      <c r="C38" s="289">
        <v>12</v>
      </c>
      <c r="D38" s="85" t="str">
        <f t="shared" si="1"/>
        <v>Sredstva učešća za pomoći</v>
      </c>
      <c r="E38" s="90">
        <v>3132</v>
      </c>
      <c r="F38" s="85" t="str">
        <f t="shared" si="2"/>
        <v>Doprinosi za obvezno zdravstveno osiguranje</v>
      </c>
      <c r="G38" s="123" t="s">
        <v>1086</v>
      </c>
      <c r="H38" s="85" t="str">
        <f t="shared" si="3"/>
        <v>PROVEDBA EUROGUIDANCE MREŽE</v>
      </c>
      <c r="I38" s="85" t="str">
        <f t="shared" si="4"/>
        <v>0970</v>
      </c>
      <c r="J38" s="122">
        <v>0</v>
      </c>
      <c r="K38" s="122">
        <v>0</v>
      </c>
      <c r="L38" s="122">
        <v>0</v>
      </c>
      <c r="M38" s="89"/>
      <c r="O38" t="str">
        <f t="shared" si="5"/>
        <v>313</v>
      </c>
      <c r="P38" t="str">
        <f t="shared" si="6"/>
        <v>31</v>
      </c>
      <c r="Q38" t="str">
        <f t="shared" si="7"/>
        <v>12</v>
      </c>
      <c r="R38" t="str">
        <f t="shared" si="8"/>
        <v>97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 hidden="1">
      <c r="A39" s="85" t="str">
        <f>IF(C39="","",VLOOKUP('OPĆI DIO'!$C$3,'OPĆI DIO'!$L$6:$U$138,10,FALSE))</f>
        <v>08091</v>
      </c>
      <c r="B39" s="85" t="str">
        <f>IF(C39="","",VLOOKUP('OPĆI DIO'!$C$3,'OPĆI DIO'!$L$6:$U$138,9,FALSE))</f>
        <v>Agencije</v>
      </c>
      <c r="C39" s="289">
        <v>12</v>
      </c>
      <c r="D39" s="85" t="str">
        <f t="shared" si="1"/>
        <v>Sredstva učešća za pomoći</v>
      </c>
      <c r="E39" s="90">
        <v>3231</v>
      </c>
      <c r="F39" s="85" t="str">
        <f t="shared" si="2"/>
        <v>Usluge telefona, pošte i prijevoza</v>
      </c>
      <c r="G39" s="123" t="s">
        <v>1086</v>
      </c>
      <c r="H39" s="85" t="str">
        <f t="shared" si="3"/>
        <v>PROVEDBA EUROGUIDANCE MREŽE</v>
      </c>
      <c r="I39" s="85" t="str">
        <f t="shared" si="4"/>
        <v>0970</v>
      </c>
      <c r="J39" s="122">
        <v>0</v>
      </c>
      <c r="K39" s="122">
        <v>0</v>
      </c>
      <c r="L39" s="122">
        <v>0</v>
      </c>
      <c r="M39" s="89"/>
      <c r="O39" t="str">
        <f t="shared" si="5"/>
        <v>323</v>
      </c>
      <c r="P39" t="str">
        <f t="shared" si="6"/>
        <v>32</v>
      </c>
      <c r="Q39" t="str">
        <f t="shared" si="7"/>
        <v>12</v>
      </c>
      <c r="R39" t="str">
        <f t="shared" si="8"/>
        <v>97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 hidden="1">
      <c r="A40" s="85" t="str">
        <f>IF(C40="","",VLOOKUP('OPĆI DIO'!$C$3,'OPĆI DIO'!$L$6:$U$138,10,FALSE))</f>
        <v>08091</v>
      </c>
      <c r="B40" s="85" t="str">
        <f>IF(C40="","",VLOOKUP('OPĆI DIO'!$C$3,'OPĆI DIO'!$L$6:$U$138,9,FALSE))</f>
        <v>Agencije</v>
      </c>
      <c r="C40" s="289">
        <v>12</v>
      </c>
      <c r="D40" s="85" t="str">
        <f t="shared" si="1"/>
        <v>Sredstva učešća za pomoći</v>
      </c>
      <c r="E40" s="90">
        <v>3233</v>
      </c>
      <c r="F40" s="85" t="str">
        <f t="shared" si="2"/>
        <v>Usluge promidžbe i informiranja</v>
      </c>
      <c r="G40" s="123" t="s">
        <v>1086</v>
      </c>
      <c r="H40" s="85" t="str">
        <f t="shared" si="3"/>
        <v>PROVEDBA EUROGUIDANCE MREŽE</v>
      </c>
      <c r="I40" s="85" t="str">
        <f t="shared" si="4"/>
        <v>0970</v>
      </c>
      <c r="J40" s="122">
        <v>0</v>
      </c>
      <c r="K40" s="122">
        <v>0</v>
      </c>
      <c r="L40" s="122">
        <v>0</v>
      </c>
      <c r="M40" s="89"/>
      <c r="O40" t="str">
        <f t="shared" si="5"/>
        <v>323</v>
      </c>
      <c r="P40" t="str">
        <f t="shared" si="6"/>
        <v>32</v>
      </c>
      <c r="Q40" t="str">
        <f t="shared" si="7"/>
        <v>12</v>
      </c>
      <c r="R40" t="str">
        <f t="shared" si="8"/>
        <v>97</v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 hidden="1">
      <c r="A41" s="85" t="str">
        <f>IF(C41="","",VLOOKUP('OPĆI DIO'!$C$3,'OPĆI DIO'!$L$6:$U$138,10,FALSE))</f>
        <v>08091</v>
      </c>
      <c r="B41" s="85" t="str">
        <f>IF(C41="","",VLOOKUP('OPĆI DIO'!$C$3,'OPĆI DIO'!$L$6:$U$138,9,FALSE))</f>
        <v>Agencije</v>
      </c>
      <c r="C41" s="289">
        <v>12</v>
      </c>
      <c r="D41" s="85" t="str">
        <f t="shared" si="1"/>
        <v>Sredstva učešća za pomoći</v>
      </c>
      <c r="E41" s="90">
        <v>3111</v>
      </c>
      <c r="F41" s="85" t="str">
        <f t="shared" si="2"/>
        <v>Plaće za redovan rad</v>
      </c>
      <c r="G41" s="123" t="s">
        <v>1088</v>
      </c>
      <c r="H41" s="85" t="str">
        <f t="shared" si="3"/>
        <v>STRUČNA SKUPINA ZA ECVET</v>
      </c>
      <c r="I41" s="85" t="str">
        <f t="shared" si="4"/>
        <v>0970</v>
      </c>
      <c r="J41" s="122">
        <v>0</v>
      </c>
      <c r="K41" s="122">
        <v>0</v>
      </c>
      <c r="L41" s="122">
        <v>0</v>
      </c>
      <c r="M41" s="89"/>
      <c r="O41" t="str">
        <f t="shared" si="5"/>
        <v>311</v>
      </c>
      <c r="P41" t="str">
        <f t="shared" si="6"/>
        <v>31</v>
      </c>
      <c r="Q41" t="str">
        <f t="shared" si="7"/>
        <v>12</v>
      </c>
      <c r="R41" t="str">
        <f t="shared" si="8"/>
        <v>97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 hidden="1">
      <c r="A42" s="85" t="str">
        <f>IF(C42="","",VLOOKUP('OPĆI DIO'!$C$3,'OPĆI DIO'!$L$6:$U$138,10,FALSE))</f>
        <v>08091</v>
      </c>
      <c r="B42" s="85" t="str">
        <f>IF(C42="","",VLOOKUP('OPĆI DIO'!$C$3,'OPĆI DIO'!$L$6:$U$138,9,FALSE))</f>
        <v>Agencije</v>
      </c>
      <c r="C42" s="289">
        <v>12</v>
      </c>
      <c r="D42" s="85" t="str">
        <f t="shared" si="1"/>
        <v>Sredstva učešća za pomoći</v>
      </c>
      <c r="E42" s="90">
        <v>3132</v>
      </c>
      <c r="F42" s="85" t="str">
        <f t="shared" si="2"/>
        <v>Doprinosi za obvezno zdravstveno osiguranje</v>
      </c>
      <c r="G42" s="123" t="s">
        <v>1088</v>
      </c>
      <c r="H42" s="85" t="str">
        <f t="shared" si="3"/>
        <v>STRUČNA SKUPINA ZA ECVET</v>
      </c>
      <c r="I42" s="85" t="str">
        <f t="shared" si="4"/>
        <v>0970</v>
      </c>
      <c r="J42" s="122">
        <v>0</v>
      </c>
      <c r="K42" s="122">
        <v>0</v>
      </c>
      <c r="L42" s="122">
        <v>0</v>
      </c>
      <c r="M42" s="89"/>
      <c r="O42" t="str">
        <f t="shared" si="5"/>
        <v>313</v>
      </c>
      <c r="P42" t="str">
        <f t="shared" si="6"/>
        <v>31</v>
      </c>
      <c r="Q42" t="str">
        <f t="shared" si="7"/>
        <v>12</v>
      </c>
      <c r="R42" t="str">
        <f t="shared" si="8"/>
        <v>97</v>
      </c>
      <c r="V42">
        <v>3423</v>
      </c>
      <c r="W42" t="s">
        <v>149</v>
      </c>
      <c r="Y42" s="251" t="str">
        <f t="shared" ref="Y42:Y73" si="11">LEFT(V42,2)</f>
        <v>34</v>
      </c>
      <c r="Z42" t="str">
        <f t="shared" ref="Z42:Z73" si="12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 hidden="1">
      <c r="A43" s="85" t="str">
        <f>IF(C43="","",VLOOKUP('OPĆI DIO'!$C$3,'OPĆI DIO'!$L$6:$U$138,10,FALSE))</f>
        <v>08091</v>
      </c>
      <c r="B43" s="85" t="str">
        <f>IF(C43="","",VLOOKUP('OPĆI DIO'!$C$3,'OPĆI DIO'!$L$6:$U$138,9,FALSE))</f>
        <v>Agencije</v>
      </c>
      <c r="C43" s="289">
        <v>12</v>
      </c>
      <c r="D43" s="85" t="str">
        <f t="shared" si="1"/>
        <v>Sredstva učešća za pomoći</v>
      </c>
      <c r="E43" s="90">
        <v>3212</v>
      </c>
      <c r="F43" s="85" t="str">
        <f t="shared" si="2"/>
        <v>Naknade za prijevoz, za rad na terenu i odvojeni život</v>
      </c>
      <c r="G43" s="123" t="s">
        <v>1088</v>
      </c>
      <c r="H43" s="85" t="str">
        <f t="shared" si="3"/>
        <v>STRUČNA SKUPINA ZA ECVET</v>
      </c>
      <c r="I43" s="85" t="str">
        <f t="shared" si="4"/>
        <v>0970</v>
      </c>
      <c r="J43" s="122">
        <v>0</v>
      </c>
      <c r="K43" s="122">
        <v>0</v>
      </c>
      <c r="L43" s="122">
        <v>0</v>
      </c>
      <c r="M43" s="89"/>
      <c r="O43" t="str">
        <f t="shared" si="5"/>
        <v>321</v>
      </c>
      <c r="P43" t="str">
        <f t="shared" si="6"/>
        <v>32</v>
      </c>
      <c r="Q43" t="str">
        <f t="shared" si="7"/>
        <v>12</v>
      </c>
      <c r="R43" t="str">
        <f t="shared" si="8"/>
        <v>97</v>
      </c>
      <c r="V43">
        <v>3427</v>
      </c>
      <c r="W43" t="s">
        <v>188</v>
      </c>
      <c r="Y43" s="251" t="str">
        <f t="shared" si="11"/>
        <v>34</v>
      </c>
      <c r="Z43" t="str">
        <f t="shared" si="12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 hidden="1">
      <c r="A44" s="85" t="str">
        <f>IF(C44="","",VLOOKUP('OPĆI DIO'!$C$3,'OPĆI DIO'!$L$6:$U$138,10,FALSE))</f>
        <v>08091</v>
      </c>
      <c r="B44" s="85" t="str">
        <f>IF(C44="","",VLOOKUP('OPĆI DIO'!$C$3,'OPĆI DIO'!$L$6:$U$138,9,FALSE))</f>
        <v>Agencije</v>
      </c>
      <c r="C44" s="288">
        <v>11</v>
      </c>
      <c r="D44" s="85" t="str">
        <f t="shared" si="1"/>
        <v>Opći prihodi i primici</v>
      </c>
      <c r="E44" s="90">
        <v>3211</v>
      </c>
      <c r="F44" s="85" t="str">
        <f t="shared" si="2"/>
        <v>Službena putovanja</v>
      </c>
      <c r="G44" s="123" t="s">
        <v>1090</v>
      </c>
      <c r="H44" s="85" t="str">
        <f t="shared" si="3"/>
        <v>ZNANSTVENA I VISOKOŠKOLSKA MOBILNOST</v>
      </c>
      <c r="I44" s="85" t="str">
        <f t="shared" si="4"/>
        <v>0970</v>
      </c>
      <c r="J44" s="122">
        <v>4778.0211029265374</v>
      </c>
      <c r="K44" s="122">
        <v>4778</v>
      </c>
      <c r="L44" s="122">
        <v>4778</v>
      </c>
      <c r="M44" s="89"/>
      <c r="O44" t="str">
        <f t="shared" si="5"/>
        <v>321</v>
      </c>
      <c r="P44" t="str">
        <f t="shared" si="6"/>
        <v>32</v>
      </c>
      <c r="Q44" t="str">
        <f t="shared" si="7"/>
        <v>11</v>
      </c>
      <c r="R44" t="str">
        <f t="shared" si="8"/>
        <v>97</v>
      </c>
      <c r="V44">
        <v>3431</v>
      </c>
      <c r="W44" t="s">
        <v>82</v>
      </c>
      <c r="Y44" s="251" t="str">
        <f t="shared" si="11"/>
        <v>34</v>
      </c>
      <c r="Z44" t="str">
        <f t="shared" si="12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 hidden="1">
      <c r="A45" s="85" t="str">
        <f>IF(C45="","",VLOOKUP('OPĆI DIO'!$C$3,'OPĆI DIO'!$L$6:$U$138,10,FALSE))</f>
        <v>08091</v>
      </c>
      <c r="B45" s="85" t="str">
        <f>IF(C45="","",VLOOKUP('OPĆI DIO'!$C$3,'OPĆI DIO'!$L$6:$U$138,9,FALSE))</f>
        <v>Agencije</v>
      </c>
      <c r="C45" s="288">
        <v>11</v>
      </c>
      <c r="D45" s="85" t="str">
        <f t="shared" si="1"/>
        <v>Opći prihodi i primici</v>
      </c>
      <c r="E45" s="90">
        <v>3213</v>
      </c>
      <c r="F45" s="85" t="str">
        <f t="shared" si="2"/>
        <v>Stručno usavršavanje zaposlenika</v>
      </c>
      <c r="G45" s="123" t="s">
        <v>1090</v>
      </c>
      <c r="H45" s="85" t="str">
        <f t="shared" si="3"/>
        <v>ZNANSTVENA I VISOKOŠKOLSKA MOBILNOST</v>
      </c>
      <c r="I45" s="85" t="str">
        <f t="shared" si="4"/>
        <v>0970</v>
      </c>
      <c r="J45" s="122">
        <v>929.05965890238235</v>
      </c>
      <c r="K45" s="122">
        <v>929</v>
      </c>
      <c r="L45" s="122">
        <v>929</v>
      </c>
      <c r="M45" s="89"/>
      <c r="O45" t="str">
        <f t="shared" si="5"/>
        <v>321</v>
      </c>
      <c r="P45" t="str">
        <f t="shared" si="6"/>
        <v>32</v>
      </c>
      <c r="Q45" t="str">
        <f t="shared" si="7"/>
        <v>11</v>
      </c>
      <c r="R45" t="str">
        <f t="shared" si="8"/>
        <v>97</v>
      </c>
      <c r="V45">
        <v>3432</v>
      </c>
      <c r="W45" t="s">
        <v>98</v>
      </c>
      <c r="Y45" s="251" t="str">
        <f t="shared" si="11"/>
        <v>34</v>
      </c>
      <c r="Z45" t="str">
        <f t="shared" si="12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 hidden="1">
      <c r="A46" s="85" t="str">
        <f>IF(C46="","",VLOOKUP('OPĆI DIO'!$C$3,'OPĆI DIO'!$L$6:$U$138,10,FALSE))</f>
        <v>08091</v>
      </c>
      <c r="B46" s="85" t="str">
        <f>IF(C46="","",VLOOKUP('OPĆI DIO'!$C$3,'OPĆI DIO'!$L$6:$U$138,9,FALSE))</f>
        <v>Agencije</v>
      </c>
      <c r="C46" s="288">
        <v>11</v>
      </c>
      <c r="D46" s="85" t="str">
        <f t="shared" si="1"/>
        <v>Opći prihodi i primici</v>
      </c>
      <c r="E46" s="90">
        <v>3231</v>
      </c>
      <c r="F46" s="85" t="str">
        <f t="shared" si="2"/>
        <v>Usluge telefona, pošte i prijevoza</v>
      </c>
      <c r="G46" s="123" t="s">
        <v>1090</v>
      </c>
      <c r="H46" s="85" t="str">
        <f t="shared" si="3"/>
        <v>ZNANSTVENA I VISOKOŠKOLSKA MOBILNOST</v>
      </c>
      <c r="I46" s="85" t="str">
        <f t="shared" si="4"/>
        <v>0970</v>
      </c>
      <c r="J46" s="122">
        <v>117.45968544694405</v>
      </c>
      <c r="K46" s="122">
        <v>117.45968544694405</v>
      </c>
      <c r="L46" s="122">
        <v>117</v>
      </c>
      <c r="M46" s="89"/>
      <c r="O46" t="str">
        <f t="shared" si="5"/>
        <v>323</v>
      </c>
      <c r="P46" t="str">
        <f t="shared" si="6"/>
        <v>32</v>
      </c>
      <c r="Q46" t="str">
        <f t="shared" si="7"/>
        <v>11</v>
      </c>
      <c r="R46" t="str">
        <f t="shared" si="8"/>
        <v>97</v>
      </c>
      <c r="V46">
        <v>3433</v>
      </c>
      <c r="W46" t="s">
        <v>136</v>
      </c>
      <c r="Y46" s="251" t="str">
        <f t="shared" si="11"/>
        <v>34</v>
      </c>
      <c r="Z46" t="str">
        <f t="shared" si="12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 hidden="1">
      <c r="A47" s="85" t="str">
        <f>IF(C47="","",VLOOKUP('OPĆI DIO'!$C$3,'OPĆI DIO'!$L$6:$U$138,10,FALSE))</f>
        <v>08091</v>
      </c>
      <c r="B47" s="85" t="str">
        <f>IF(C47="","",VLOOKUP('OPĆI DIO'!$C$3,'OPĆI DIO'!$L$6:$U$138,9,FALSE))</f>
        <v>Agencije</v>
      </c>
      <c r="C47" s="288">
        <v>11</v>
      </c>
      <c r="D47" s="85" t="str">
        <f t="shared" si="1"/>
        <v>Opći prihodi i primici</v>
      </c>
      <c r="E47" s="90">
        <v>3233</v>
      </c>
      <c r="F47" s="85" t="str">
        <f t="shared" si="2"/>
        <v>Usluge promidžbe i informiranja</v>
      </c>
      <c r="G47" s="123" t="s">
        <v>1090</v>
      </c>
      <c r="H47" s="85" t="str">
        <f t="shared" si="3"/>
        <v>ZNANSTVENA I VISOKOŠKOLSKA MOBILNOST</v>
      </c>
      <c r="I47" s="85" t="str">
        <f t="shared" si="4"/>
        <v>0970</v>
      </c>
      <c r="J47" s="122">
        <v>663.61404207313024</v>
      </c>
      <c r="K47" s="122">
        <v>663.61404207313024</v>
      </c>
      <c r="L47" s="122">
        <v>663.61404207313024</v>
      </c>
      <c r="M47" s="89"/>
      <c r="O47" t="str">
        <f t="shared" si="5"/>
        <v>323</v>
      </c>
      <c r="P47" t="str">
        <f t="shared" si="6"/>
        <v>32</v>
      </c>
      <c r="Q47" t="str">
        <f t="shared" si="7"/>
        <v>11</v>
      </c>
      <c r="R47" t="str">
        <f t="shared" si="8"/>
        <v>97</v>
      </c>
      <c r="V47">
        <v>3434</v>
      </c>
      <c r="W47" t="s">
        <v>67</v>
      </c>
      <c r="Y47" s="251" t="str">
        <f t="shared" si="11"/>
        <v>34</v>
      </c>
      <c r="Z47" t="str">
        <f t="shared" si="12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 hidden="1">
      <c r="A48" s="85" t="str">
        <f>IF(C48="","",VLOOKUP('OPĆI DIO'!$C$3,'OPĆI DIO'!$L$6:$U$138,10,FALSE))</f>
        <v>08091</v>
      </c>
      <c r="B48" s="85" t="str">
        <f>IF(C48="","",VLOOKUP('OPĆI DIO'!$C$3,'OPĆI DIO'!$L$6:$U$138,9,FALSE))</f>
        <v>Agencije</v>
      </c>
      <c r="C48" s="288">
        <v>11</v>
      </c>
      <c r="D48" s="85" t="str">
        <f t="shared" si="1"/>
        <v>Opći prihodi i primici</v>
      </c>
      <c r="E48" s="90">
        <v>3237</v>
      </c>
      <c r="F48" s="85" t="str">
        <f t="shared" si="2"/>
        <v>Intelektualne i osobne usluge</v>
      </c>
      <c r="G48" s="123" t="s">
        <v>1090</v>
      </c>
      <c r="H48" s="85" t="str">
        <f t="shared" si="3"/>
        <v>ZNANSTVENA I VISOKOŠKOLSKA MOBILNOST</v>
      </c>
      <c r="I48" s="85" t="str">
        <f t="shared" si="4"/>
        <v>0970</v>
      </c>
      <c r="J48" s="122">
        <v>5840</v>
      </c>
      <c r="K48" s="122">
        <v>5840</v>
      </c>
      <c r="L48" s="122">
        <v>5840</v>
      </c>
      <c r="M48" s="89"/>
      <c r="O48" t="str">
        <f t="shared" si="5"/>
        <v>323</v>
      </c>
      <c r="P48" t="str">
        <f t="shared" si="6"/>
        <v>32</v>
      </c>
      <c r="Q48" t="str">
        <f t="shared" si="7"/>
        <v>11</v>
      </c>
      <c r="R48" t="str">
        <f t="shared" si="8"/>
        <v>97</v>
      </c>
      <c r="V48">
        <v>3511</v>
      </c>
      <c r="W48" t="s">
        <v>179</v>
      </c>
      <c r="Y48" s="251" t="str">
        <f t="shared" si="11"/>
        <v>35</v>
      </c>
      <c r="Z48" t="str">
        <f t="shared" si="12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 hidden="1">
      <c r="A49" s="85" t="str">
        <f>IF(C49="","",VLOOKUP('OPĆI DIO'!$C$3,'OPĆI DIO'!$L$6:$U$138,10,FALSE))</f>
        <v>08091</v>
      </c>
      <c r="B49" s="85" t="str">
        <f>IF(C49="","",VLOOKUP('OPĆI DIO'!$C$3,'OPĆI DIO'!$L$6:$U$138,9,FALSE))</f>
        <v>Agencije</v>
      </c>
      <c r="C49" s="288">
        <v>11</v>
      </c>
      <c r="D49" s="85" t="str">
        <f t="shared" si="1"/>
        <v>Opći prihodi i primici</v>
      </c>
      <c r="E49" s="90">
        <v>3238</v>
      </c>
      <c r="F49" s="85" t="str">
        <f t="shared" si="2"/>
        <v>Računalne usluge</v>
      </c>
      <c r="G49" s="123" t="s">
        <v>1090</v>
      </c>
      <c r="H49" s="85" t="str">
        <f t="shared" si="3"/>
        <v>ZNANSTVENA I VISOKOŠKOLSKA MOBILNOST</v>
      </c>
      <c r="I49" s="85" t="str">
        <f t="shared" si="4"/>
        <v>0970</v>
      </c>
      <c r="J49" s="122">
        <v>0</v>
      </c>
      <c r="K49" s="122">
        <v>0</v>
      </c>
      <c r="L49" s="122">
        <v>0</v>
      </c>
      <c r="M49" s="89"/>
      <c r="O49" t="str">
        <f t="shared" si="5"/>
        <v>323</v>
      </c>
      <c r="P49" t="str">
        <f t="shared" si="6"/>
        <v>32</v>
      </c>
      <c r="Q49" t="str">
        <f t="shared" si="7"/>
        <v>11</v>
      </c>
      <c r="R49" t="str">
        <f t="shared" si="8"/>
        <v>97</v>
      </c>
      <c r="V49">
        <v>3512</v>
      </c>
      <c r="W49" t="s">
        <v>181</v>
      </c>
      <c r="Y49" s="251" t="str">
        <f t="shared" si="11"/>
        <v>35</v>
      </c>
      <c r="Z49" t="str">
        <f t="shared" si="12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 hidden="1">
      <c r="A50" s="85" t="str">
        <f>IF(C50="","",VLOOKUP('OPĆI DIO'!$C$3,'OPĆI DIO'!$L$6:$U$138,10,FALSE))</f>
        <v>08091</v>
      </c>
      <c r="B50" s="85" t="str">
        <f>IF(C50="","",VLOOKUP('OPĆI DIO'!$C$3,'OPĆI DIO'!$L$6:$U$138,9,FALSE))</f>
        <v>Agencije</v>
      </c>
      <c r="C50" s="288">
        <v>11</v>
      </c>
      <c r="D50" s="85" t="str">
        <f t="shared" si="1"/>
        <v>Opći prihodi i primici</v>
      </c>
      <c r="E50" s="90">
        <v>3239</v>
      </c>
      <c r="F50" s="85" t="str">
        <f t="shared" si="2"/>
        <v>Ostale usluge</v>
      </c>
      <c r="G50" s="123" t="s">
        <v>1090</v>
      </c>
      <c r="H50" s="85" t="str">
        <f t="shared" si="3"/>
        <v>ZNANSTVENA I VISOKOŠKOLSKA MOBILNOST</v>
      </c>
      <c r="I50" s="85" t="str">
        <f t="shared" si="4"/>
        <v>0970</v>
      </c>
      <c r="J50" s="122">
        <v>663.61404207313024</v>
      </c>
      <c r="K50" s="122">
        <v>663.61404207313024</v>
      </c>
      <c r="L50" s="122">
        <v>663.61404207313024</v>
      </c>
      <c r="M50" s="89"/>
      <c r="O50" t="str">
        <f t="shared" si="5"/>
        <v>323</v>
      </c>
      <c r="P50" t="str">
        <f t="shared" si="6"/>
        <v>32</v>
      </c>
      <c r="Q50" t="str">
        <f t="shared" si="7"/>
        <v>11</v>
      </c>
      <c r="R50" t="str">
        <f t="shared" si="8"/>
        <v>97</v>
      </c>
      <c r="V50">
        <v>3522</v>
      </c>
      <c r="W50" t="s">
        <v>234</v>
      </c>
      <c r="Y50" s="251" t="str">
        <f t="shared" si="11"/>
        <v>35</v>
      </c>
      <c r="Z50" t="str">
        <f t="shared" si="12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 hidden="1">
      <c r="A51" s="85" t="str">
        <f>IF(C51="","",VLOOKUP('OPĆI DIO'!$C$3,'OPĆI DIO'!$L$6:$U$138,10,FALSE))</f>
        <v>08091</v>
      </c>
      <c r="B51" s="85" t="str">
        <f>IF(C51="","",VLOOKUP('OPĆI DIO'!$C$3,'OPĆI DIO'!$L$6:$U$138,9,FALSE))</f>
        <v>Agencije</v>
      </c>
      <c r="C51" s="288">
        <v>11</v>
      </c>
      <c r="D51" s="85" t="str">
        <f t="shared" si="1"/>
        <v>Opći prihodi i primici</v>
      </c>
      <c r="E51" s="90">
        <v>3293</v>
      </c>
      <c r="F51" s="85" t="str">
        <f t="shared" si="2"/>
        <v>Reprezentacija</v>
      </c>
      <c r="G51" s="123" t="s">
        <v>1090</v>
      </c>
      <c r="H51" s="85" t="str">
        <f t="shared" si="3"/>
        <v>ZNANSTVENA I VISOKOŠKOLSKA MOBILNOST</v>
      </c>
      <c r="I51" s="85" t="str">
        <f t="shared" si="4"/>
        <v>0970</v>
      </c>
      <c r="J51" s="122">
        <v>214</v>
      </c>
      <c r="K51" s="122">
        <v>214</v>
      </c>
      <c r="L51" s="122">
        <v>214</v>
      </c>
      <c r="M51" s="89"/>
      <c r="O51" t="str">
        <f t="shared" si="5"/>
        <v>329</v>
      </c>
      <c r="P51" t="str">
        <f t="shared" si="6"/>
        <v>32</v>
      </c>
      <c r="Q51" t="str">
        <f t="shared" si="7"/>
        <v>11</v>
      </c>
      <c r="R51" t="str">
        <f t="shared" si="8"/>
        <v>97</v>
      </c>
      <c r="V51">
        <v>3531</v>
      </c>
      <c r="W51" t="s">
        <v>133</v>
      </c>
      <c r="Y51" s="251" t="str">
        <f t="shared" si="11"/>
        <v>35</v>
      </c>
      <c r="Z51" t="str">
        <f t="shared" si="12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 hidden="1">
      <c r="A52" s="85" t="str">
        <f>IF(C52="","",VLOOKUP('OPĆI DIO'!$C$3,'OPĆI DIO'!$L$6:$U$138,10,FALSE))</f>
        <v>08091</v>
      </c>
      <c r="B52" s="85" t="str">
        <f>IF(C52="","",VLOOKUP('OPĆI DIO'!$C$3,'OPĆI DIO'!$L$6:$U$138,9,FALSE))</f>
        <v>Agencije</v>
      </c>
      <c r="C52" s="288">
        <v>11</v>
      </c>
      <c r="D52" s="85" t="str">
        <f t="shared" si="1"/>
        <v>Opći prihodi i primici</v>
      </c>
      <c r="E52" s="90">
        <v>3721</v>
      </c>
      <c r="F52" s="85" t="str">
        <f t="shared" si="2"/>
        <v>Naknade građanima i kućanstvima u novcu</v>
      </c>
      <c r="G52" s="123" t="s">
        <v>1090</v>
      </c>
      <c r="H52" s="85" t="str">
        <f t="shared" si="3"/>
        <v>ZNANSTVENA I VISOKOŠKOLSKA MOBILNOST</v>
      </c>
      <c r="I52" s="85" t="str">
        <f t="shared" si="4"/>
        <v>0970</v>
      </c>
      <c r="J52" s="122">
        <v>358009</v>
      </c>
      <c r="K52" s="122">
        <v>358009</v>
      </c>
      <c r="L52" s="122">
        <v>358009</v>
      </c>
      <c r="M52" s="89"/>
      <c r="O52" t="str">
        <f t="shared" si="5"/>
        <v>372</v>
      </c>
      <c r="P52" t="str">
        <f t="shared" si="6"/>
        <v>37</v>
      </c>
      <c r="Q52" t="str">
        <f t="shared" si="7"/>
        <v>11</v>
      </c>
      <c r="R52" t="str">
        <f t="shared" si="8"/>
        <v>97</v>
      </c>
      <c r="V52">
        <v>3611</v>
      </c>
      <c r="W52" t="s">
        <v>87</v>
      </c>
      <c r="Y52" s="251" t="str">
        <f t="shared" si="11"/>
        <v>36</v>
      </c>
      <c r="Z52" t="str">
        <f t="shared" si="12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 hidden="1">
      <c r="A53" s="85" t="str">
        <f>IF(C53="","",VLOOKUP('OPĆI DIO'!$C$3,'OPĆI DIO'!$L$6:$U$138,10,FALSE))</f>
        <v>08091</v>
      </c>
      <c r="B53" s="85" t="str">
        <f>IF(C53="","",VLOOKUP('OPĆI DIO'!$C$3,'OPĆI DIO'!$L$6:$U$138,9,FALSE))</f>
        <v>Agencije</v>
      </c>
      <c r="C53" s="288">
        <v>11</v>
      </c>
      <c r="D53" s="85" t="str">
        <f t="shared" si="1"/>
        <v>Opći prihodi i primici</v>
      </c>
      <c r="E53" s="90">
        <v>3211</v>
      </c>
      <c r="F53" s="85" t="str">
        <f t="shared" si="2"/>
        <v>Službena putovanja</v>
      </c>
      <c r="G53" s="123" t="s">
        <v>1092</v>
      </c>
      <c r="H53" s="85" t="str">
        <f t="shared" si="3"/>
        <v>OBZOR EUROPA I MOBILNOST ISTRAŽIVAČA</v>
      </c>
      <c r="I53" s="85" t="str">
        <f t="shared" si="4"/>
        <v>0970</v>
      </c>
      <c r="J53" s="122">
        <v>18979.361603291523</v>
      </c>
      <c r="K53" s="122">
        <v>18979.361603291523</v>
      </c>
      <c r="L53" s="122">
        <v>18979</v>
      </c>
      <c r="M53" s="89"/>
      <c r="O53" t="str">
        <f t="shared" si="5"/>
        <v>321</v>
      </c>
      <c r="P53" t="str">
        <f t="shared" si="6"/>
        <v>32</v>
      </c>
      <c r="Q53" t="str">
        <f t="shared" si="7"/>
        <v>11</v>
      </c>
      <c r="R53" t="str">
        <f t="shared" si="8"/>
        <v>97</v>
      </c>
      <c r="V53">
        <v>3621</v>
      </c>
      <c r="W53" t="s">
        <v>137</v>
      </c>
      <c r="Y53" s="251" t="str">
        <f t="shared" si="11"/>
        <v>36</v>
      </c>
      <c r="Z53" t="str">
        <f t="shared" si="12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 hidden="1">
      <c r="A54" s="85" t="str">
        <f>IF(C54="","",VLOOKUP('OPĆI DIO'!$C$3,'OPĆI DIO'!$L$6:$U$138,10,FALSE))</f>
        <v>08091</v>
      </c>
      <c r="B54" s="85" t="str">
        <f>IF(C54="","",VLOOKUP('OPĆI DIO'!$C$3,'OPĆI DIO'!$L$6:$U$138,9,FALSE))</f>
        <v>Agencije</v>
      </c>
      <c r="C54" s="288">
        <v>11</v>
      </c>
      <c r="D54" s="85" t="str">
        <f t="shared" si="1"/>
        <v>Opći prihodi i primici</v>
      </c>
      <c r="E54" s="90">
        <v>3213</v>
      </c>
      <c r="F54" s="85" t="str">
        <f t="shared" si="2"/>
        <v>Stručno usavršavanje zaposlenika</v>
      </c>
      <c r="G54" s="123" t="s">
        <v>1092</v>
      </c>
      <c r="H54" s="85" t="str">
        <f t="shared" si="3"/>
        <v>OBZOR EUROPA I MOBILNOST ISTRAŽIVAČA</v>
      </c>
      <c r="I54" s="85" t="str">
        <f t="shared" si="4"/>
        <v>0970</v>
      </c>
      <c r="J54" s="122">
        <v>3583.5158271949031</v>
      </c>
      <c r="K54" s="122">
        <v>3583.5158271949031</v>
      </c>
      <c r="L54" s="122">
        <v>3584</v>
      </c>
      <c r="M54" s="89"/>
      <c r="O54" t="str">
        <f t="shared" si="5"/>
        <v>321</v>
      </c>
      <c r="P54" t="str">
        <f t="shared" si="6"/>
        <v>32</v>
      </c>
      <c r="Q54" t="str">
        <f t="shared" si="7"/>
        <v>11</v>
      </c>
      <c r="R54" t="str">
        <f t="shared" si="8"/>
        <v>97</v>
      </c>
      <c r="V54">
        <v>3631</v>
      </c>
      <c r="W54" t="s">
        <v>178</v>
      </c>
      <c r="Y54" s="251" t="str">
        <f t="shared" si="11"/>
        <v>36</v>
      </c>
      <c r="Z54" t="str">
        <f t="shared" si="12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 hidden="1">
      <c r="A55" s="85" t="str">
        <f>IF(C55="","",VLOOKUP('OPĆI DIO'!$C$3,'OPĆI DIO'!$L$6:$U$138,10,FALSE))</f>
        <v>08091</v>
      </c>
      <c r="B55" s="85" t="str">
        <f>IF(C55="","",VLOOKUP('OPĆI DIO'!$C$3,'OPĆI DIO'!$L$6:$U$138,9,FALSE))</f>
        <v>Agencije</v>
      </c>
      <c r="C55" s="288">
        <v>11</v>
      </c>
      <c r="D55" s="85" t="str">
        <f t="shared" si="1"/>
        <v>Opći prihodi i primici</v>
      </c>
      <c r="E55" s="90">
        <v>3214</v>
      </c>
      <c r="F55" s="85" t="str">
        <f t="shared" si="2"/>
        <v>Ostale naknade troškova zaposlenima</v>
      </c>
      <c r="G55" s="123" t="s">
        <v>1092</v>
      </c>
      <c r="H55" s="85" t="str">
        <f t="shared" si="3"/>
        <v>OBZOR EUROPA I MOBILNOST ISTRAŽIVAČA</v>
      </c>
      <c r="I55" s="85" t="str">
        <f t="shared" si="4"/>
        <v>0970</v>
      </c>
      <c r="J55" s="122">
        <v>53.089123365850419</v>
      </c>
      <c r="K55" s="122">
        <v>53</v>
      </c>
      <c r="L55" s="122">
        <v>53</v>
      </c>
      <c r="M55" s="89"/>
      <c r="O55" t="str">
        <f t="shared" si="5"/>
        <v>321</v>
      </c>
      <c r="P55" t="str">
        <f t="shared" si="6"/>
        <v>32</v>
      </c>
      <c r="Q55" t="str">
        <f t="shared" si="7"/>
        <v>11</v>
      </c>
      <c r="R55" t="str">
        <f t="shared" si="8"/>
        <v>97</v>
      </c>
      <c r="V55">
        <v>3632</v>
      </c>
      <c r="W55" t="s">
        <v>235</v>
      </c>
      <c r="Y55" s="251" t="str">
        <f t="shared" si="11"/>
        <v>36</v>
      </c>
      <c r="Z55" t="str">
        <f t="shared" si="12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 hidden="1">
      <c r="A56" s="85" t="str">
        <f>IF(C56="","",VLOOKUP('OPĆI DIO'!$C$3,'OPĆI DIO'!$L$6:$U$138,10,FALSE))</f>
        <v>08091</v>
      </c>
      <c r="B56" s="85" t="str">
        <f>IF(C56="","",VLOOKUP('OPĆI DIO'!$C$3,'OPĆI DIO'!$L$6:$U$138,9,FALSE))</f>
        <v>Agencije</v>
      </c>
      <c r="C56" s="288">
        <v>11</v>
      </c>
      <c r="D56" s="85" t="str">
        <f t="shared" si="1"/>
        <v>Opći prihodi i primici</v>
      </c>
      <c r="E56" s="90">
        <v>3221</v>
      </c>
      <c r="F56" s="85" t="str">
        <f t="shared" si="2"/>
        <v>Uredski materijal i ostali materijalni rashodi</v>
      </c>
      <c r="G56" s="123" t="s">
        <v>1092</v>
      </c>
      <c r="H56" s="85" t="str">
        <f t="shared" si="3"/>
        <v>OBZOR EUROPA I MOBILNOST ISTRAŽIVAČA</v>
      </c>
      <c r="I56" s="85" t="str">
        <f t="shared" si="4"/>
        <v>0970</v>
      </c>
      <c r="J56" s="122">
        <v>530.89123365850423</v>
      </c>
      <c r="K56" s="122">
        <v>530.89123365850423</v>
      </c>
      <c r="L56" s="122">
        <v>530.89123365850423</v>
      </c>
      <c r="M56" s="89"/>
      <c r="O56" t="str">
        <f t="shared" si="5"/>
        <v>322</v>
      </c>
      <c r="P56" t="str">
        <f t="shared" si="6"/>
        <v>32</v>
      </c>
      <c r="Q56" t="str">
        <f t="shared" si="7"/>
        <v>11</v>
      </c>
      <c r="R56" t="str">
        <f t="shared" si="8"/>
        <v>97</v>
      </c>
      <c r="V56">
        <v>3661</v>
      </c>
      <c r="W56" t="s">
        <v>99</v>
      </c>
      <c r="Y56" s="251" t="str">
        <f t="shared" si="11"/>
        <v>36</v>
      </c>
      <c r="Z56" t="str">
        <f t="shared" si="12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 hidden="1">
      <c r="A57" s="85" t="str">
        <f>IF(C57="","",VLOOKUP('OPĆI DIO'!$C$3,'OPĆI DIO'!$L$6:$U$138,10,FALSE))</f>
        <v>08091</v>
      </c>
      <c r="B57" s="85" t="str">
        <f>IF(C57="","",VLOOKUP('OPĆI DIO'!$C$3,'OPĆI DIO'!$L$6:$U$138,9,FALSE))</f>
        <v>Agencije</v>
      </c>
      <c r="C57" s="288">
        <v>11</v>
      </c>
      <c r="D57" s="85" t="str">
        <f t="shared" si="1"/>
        <v>Opći prihodi i primici</v>
      </c>
      <c r="E57" s="90">
        <v>3231</v>
      </c>
      <c r="F57" s="85" t="str">
        <f t="shared" si="2"/>
        <v>Usluge telefona, pošte i prijevoza</v>
      </c>
      <c r="G57" s="123" t="s">
        <v>1092</v>
      </c>
      <c r="H57" s="85" t="str">
        <f t="shared" si="3"/>
        <v>OBZOR EUROPA I MOBILNOST ISTRAŽIVAČA</v>
      </c>
      <c r="I57" s="85" t="str">
        <f t="shared" si="4"/>
        <v>0970</v>
      </c>
      <c r="J57" s="122">
        <v>265.44561682925212</v>
      </c>
      <c r="K57" s="122">
        <v>265.44561682925212</v>
      </c>
      <c r="L57" s="122">
        <v>265.44561682925212</v>
      </c>
      <c r="M57" s="89"/>
      <c r="O57" t="str">
        <f t="shared" si="5"/>
        <v>323</v>
      </c>
      <c r="P57" t="str">
        <f t="shared" si="6"/>
        <v>32</v>
      </c>
      <c r="Q57" t="str">
        <f t="shared" si="7"/>
        <v>11</v>
      </c>
      <c r="R57" t="str">
        <f t="shared" si="8"/>
        <v>97</v>
      </c>
      <c r="V57">
        <v>3662</v>
      </c>
      <c r="W57" t="s">
        <v>182</v>
      </c>
      <c r="Y57" s="251" t="str">
        <f t="shared" si="11"/>
        <v>36</v>
      </c>
      <c r="Z57" t="str">
        <f t="shared" si="12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 hidden="1">
      <c r="A58" s="85" t="str">
        <f>IF(C58="","",VLOOKUP('OPĆI DIO'!$C$3,'OPĆI DIO'!$L$6:$U$138,10,FALSE))</f>
        <v>08091</v>
      </c>
      <c r="B58" s="85" t="str">
        <f>IF(C58="","",VLOOKUP('OPĆI DIO'!$C$3,'OPĆI DIO'!$L$6:$U$138,9,FALSE))</f>
        <v>Agencije</v>
      </c>
      <c r="C58" s="288">
        <v>11</v>
      </c>
      <c r="D58" s="85" t="str">
        <f t="shared" si="1"/>
        <v>Opći prihodi i primici</v>
      </c>
      <c r="E58" s="90">
        <v>3233</v>
      </c>
      <c r="F58" s="85" t="str">
        <f t="shared" si="2"/>
        <v>Usluge promidžbe i informiranja</v>
      </c>
      <c r="G58" s="123" t="s">
        <v>1092</v>
      </c>
      <c r="H58" s="85" t="str">
        <f t="shared" si="3"/>
        <v>OBZOR EUROPA I MOBILNOST ISTRAŽIVAČA</v>
      </c>
      <c r="I58" s="85" t="str">
        <f t="shared" si="4"/>
        <v>0970</v>
      </c>
      <c r="J58" s="122">
        <v>2654.4561682925209</v>
      </c>
      <c r="K58" s="122">
        <v>2654.4561682925209</v>
      </c>
      <c r="L58" s="122">
        <v>2654</v>
      </c>
      <c r="M58" s="89"/>
      <c r="O58" t="str">
        <f t="shared" si="5"/>
        <v>323</v>
      </c>
      <c r="P58" t="str">
        <f t="shared" si="6"/>
        <v>32</v>
      </c>
      <c r="Q58" t="str">
        <f t="shared" si="7"/>
        <v>11</v>
      </c>
      <c r="R58" t="str">
        <f t="shared" si="8"/>
        <v>97</v>
      </c>
      <c r="V58">
        <v>3681</v>
      </c>
      <c r="W58" t="s">
        <v>26</v>
      </c>
      <c r="Y58" s="251" t="str">
        <f t="shared" si="11"/>
        <v>36</v>
      </c>
      <c r="Z58" t="str">
        <f t="shared" si="12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 hidden="1">
      <c r="A59" s="85" t="str">
        <f>IF(C59="","",VLOOKUP('OPĆI DIO'!$C$3,'OPĆI DIO'!$L$6:$U$138,10,FALSE))</f>
        <v>08091</v>
      </c>
      <c r="B59" s="85" t="str">
        <f>IF(C59="","",VLOOKUP('OPĆI DIO'!$C$3,'OPĆI DIO'!$L$6:$U$138,9,FALSE))</f>
        <v>Agencije</v>
      </c>
      <c r="C59" s="288">
        <v>11</v>
      </c>
      <c r="D59" s="85" t="str">
        <f t="shared" si="1"/>
        <v>Opći prihodi i primici</v>
      </c>
      <c r="E59" s="90">
        <v>3235</v>
      </c>
      <c r="F59" s="85" t="str">
        <f t="shared" si="2"/>
        <v>Zakupnine i najamnine</v>
      </c>
      <c r="G59" s="123" t="s">
        <v>1092</v>
      </c>
      <c r="H59" s="85" t="str">
        <f t="shared" si="3"/>
        <v>OBZOR EUROPA I MOBILNOST ISTRAŽIVAČA</v>
      </c>
      <c r="I59" s="85" t="str">
        <f t="shared" si="4"/>
        <v>0970</v>
      </c>
      <c r="J59" s="122">
        <v>1061.7824673170085</v>
      </c>
      <c r="K59" s="122">
        <v>1061.7824673170085</v>
      </c>
      <c r="L59" s="122">
        <v>1062</v>
      </c>
      <c r="M59" s="89"/>
      <c r="O59" t="str">
        <f t="shared" si="5"/>
        <v>323</v>
      </c>
      <c r="P59" t="str">
        <f t="shared" si="6"/>
        <v>32</v>
      </c>
      <c r="Q59" t="str">
        <f t="shared" si="7"/>
        <v>11</v>
      </c>
      <c r="R59" t="str">
        <f t="shared" si="8"/>
        <v>97</v>
      </c>
      <c r="V59">
        <v>3682</v>
      </c>
      <c r="W59" t="s">
        <v>27</v>
      </c>
      <c r="Y59" s="251" t="str">
        <f t="shared" si="11"/>
        <v>36</v>
      </c>
      <c r="Z59" t="str">
        <f t="shared" si="12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 hidden="1">
      <c r="A60" s="85" t="str">
        <f>IF(C60="","",VLOOKUP('OPĆI DIO'!$C$3,'OPĆI DIO'!$L$6:$U$138,10,FALSE))</f>
        <v>08091</v>
      </c>
      <c r="B60" s="85" t="str">
        <f>IF(C60="","",VLOOKUP('OPĆI DIO'!$C$3,'OPĆI DIO'!$L$6:$U$138,9,FALSE))</f>
        <v>Agencije</v>
      </c>
      <c r="C60" s="288">
        <v>11</v>
      </c>
      <c r="D60" s="85" t="str">
        <f t="shared" si="1"/>
        <v>Opći prihodi i primici</v>
      </c>
      <c r="E60" s="90">
        <v>3237</v>
      </c>
      <c r="F60" s="85" t="str">
        <f t="shared" si="2"/>
        <v>Intelektualne i osobne usluge</v>
      </c>
      <c r="G60" s="123" t="s">
        <v>1092</v>
      </c>
      <c r="H60" s="85" t="str">
        <f t="shared" si="3"/>
        <v>OBZOR EUROPA I MOBILNOST ISTRAŽIVAČA</v>
      </c>
      <c r="I60" s="85" t="str">
        <f t="shared" si="4"/>
        <v>0970</v>
      </c>
      <c r="J60" s="122">
        <v>1327.2280841462605</v>
      </c>
      <c r="K60" s="122">
        <v>1327.2280841462605</v>
      </c>
      <c r="L60" s="122">
        <v>1327</v>
      </c>
      <c r="M60" s="89"/>
      <c r="O60" t="str">
        <f t="shared" si="5"/>
        <v>323</v>
      </c>
      <c r="P60" t="str">
        <f t="shared" si="6"/>
        <v>32</v>
      </c>
      <c r="Q60" t="str">
        <f t="shared" si="7"/>
        <v>11</v>
      </c>
      <c r="R60" t="str">
        <f t="shared" si="8"/>
        <v>97</v>
      </c>
      <c r="V60">
        <v>3691</v>
      </c>
      <c r="W60" t="s">
        <v>104</v>
      </c>
      <c r="Y60" s="251" t="str">
        <f t="shared" si="11"/>
        <v>36</v>
      </c>
      <c r="Z60" t="str">
        <f t="shared" si="12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 hidden="1">
      <c r="A61" s="85" t="str">
        <f>IF(C61="","",VLOOKUP('OPĆI DIO'!$C$3,'OPĆI DIO'!$L$6:$U$138,10,FALSE))</f>
        <v>08091</v>
      </c>
      <c r="B61" s="85" t="str">
        <f>IF(C61="","",VLOOKUP('OPĆI DIO'!$C$3,'OPĆI DIO'!$L$6:$U$138,9,FALSE))</f>
        <v>Agencije</v>
      </c>
      <c r="C61" s="288">
        <v>11</v>
      </c>
      <c r="D61" s="85" t="str">
        <f t="shared" si="1"/>
        <v>Opći prihodi i primici</v>
      </c>
      <c r="E61" s="90">
        <v>3238</v>
      </c>
      <c r="F61" s="85" t="str">
        <f t="shared" si="2"/>
        <v>Računalne usluge</v>
      </c>
      <c r="G61" s="123" t="s">
        <v>1092</v>
      </c>
      <c r="H61" s="85" t="str">
        <f t="shared" si="3"/>
        <v>OBZOR EUROPA I MOBILNOST ISTRAŽIVAČA</v>
      </c>
      <c r="I61" s="85" t="str">
        <f t="shared" si="4"/>
        <v>0970</v>
      </c>
      <c r="J61" s="122">
        <v>2284.1595328157141</v>
      </c>
      <c r="K61" s="122">
        <v>2284</v>
      </c>
      <c r="L61" s="122">
        <v>2284</v>
      </c>
      <c r="M61" s="89"/>
      <c r="O61" t="str">
        <f t="shared" si="5"/>
        <v>323</v>
      </c>
      <c r="P61" t="str">
        <f t="shared" si="6"/>
        <v>32</v>
      </c>
      <c r="Q61" t="str">
        <f t="shared" si="7"/>
        <v>11</v>
      </c>
      <c r="R61" t="str">
        <f t="shared" si="8"/>
        <v>97</v>
      </c>
      <c r="V61">
        <v>3692</v>
      </c>
      <c r="W61" t="s">
        <v>176</v>
      </c>
      <c r="Y61" s="251" t="str">
        <f t="shared" si="11"/>
        <v>36</v>
      </c>
      <c r="Z61" t="str">
        <f t="shared" si="12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 hidden="1">
      <c r="A62" s="85" t="str">
        <f>IF(C62="","",VLOOKUP('OPĆI DIO'!$C$3,'OPĆI DIO'!$L$6:$U$138,10,FALSE))</f>
        <v>08091</v>
      </c>
      <c r="B62" s="85" t="str">
        <f>IF(C62="","",VLOOKUP('OPĆI DIO'!$C$3,'OPĆI DIO'!$L$6:$U$138,9,FALSE))</f>
        <v>Agencije</v>
      </c>
      <c r="C62" s="288">
        <v>11</v>
      </c>
      <c r="D62" s="85" t="str">
        <f t="shared" si="1"/>
        <v>Opći prihodi i primici</v>
      </c>
      <c r="E62" s="90">
        <v>3239</v>
      </c>
      <c r="F62" s="85" t="str">
        <f t="shared" si="2"/>
        <v>Ostale usluge</v>
      </c>
      <c r="G62" s="123" t="s">
        <v>1092</v>
      </c>
      <c r="H62" s="85" t="str">
        <f t="shared" si="3"/>
        <v>OBZOR EUROPA I MOBILNOST ISTRAŽIVAČA</v>
      </c>
      <c r="I62" s="85" t="str">
        <f t="shared" si="4"/>
        <v>0970</v>
      </c>
      <c r="J62" s="122">
        <v>1327.2280841462605</v>
      </c>
      <c r="K62" s="122">
        <v>1327.2280841462605</v>
      </c>
      <c r="L62" s="122">
        <v>1327.2280841462605</v>
      </c>
      <c r="M62" s="89"/>
      <c r="O62" t="str">
        <f t="shared" si="5"/>
        <v>323</v>
      </c>
      <c r="P62" t="str">
        <f t="shared" si="6"/>
        <v>32</v>
      </c>
      <c r="Q62" t="str">
        <f t="shared" si="7"/>
        <v>11</v>
      </c>
      <c r="R62" t="str">
        <f t="shared" si="8"/>
        <v>97</v>
      </c>
      <c r="V62">
        <v>3693</v>
      </c>
      <c r="W62" t="s">
        <v>104</v>
      </c>
      <c r="Y62" s="251" t="str">
        <f t="shared" si="11"/>
        <v>36</v>
      </c>
      <c r="Z62" t="str">
        <f t="shared" si="12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 hidden="1">
      <c r="A63" s="85" t="str">
        <f>IF(C63="","",VLOOKUP('OPĆI DIO'!$C$3,'OPĆI DIO'!$L$6:$U$138,10,FALSE))</f>
        <v>08091</v>
      </c>
      <c r="B63" s="85" t="str">
        <f>IF(C63="","",VLOOKUP('OPĆI DIO'!$C$3,'OPĆI DIO'!$L$6:$U$138,9,FALSE))</f>
        <v>Agencije</v>
      </c>
      <c r="C63" s="288">
        <v>11</v>
      </c>
      <c r="D63" s="85" t="str">
        <f t="shared" si="1"/>
        <v>Opći prihodi i primici</v>
      </c>
      <c r="E63" s="90">
        <v>3241</v>
      </c>
      <c r="F63" s="85" t="str">
        <f t="shared" si="2"/>
        <v>Naknade troškova osobama izvan radnog odnosa</v>
      </c>
      <c r="G63" s="123" t="s">
        <v>1092</v>
      </c>
      <c r="H63" s="85" t="str">
        <f t="shared" si="3"/>
        <v>OBZOR EUROPA I MOBILNOST ISTRAŽIVAČA</v>
      </c>
      <c r="I63" s="85" t="str">
        <f t="shared" si="4"/>
        <v>0970</v>
      </c>
      <c r="J63" s="122">
        <v>1858.1193178047647</v>
      </c>
      <c r="K63" s="122">
        <v>1858</v>
      </c>
      <c r="L63" s="122">
        <v>1858</v>
      </c>
      <c r="M63" s="89"/>
      <c r="O63" t="str">
        <f t="shared" si="5"/>
        <v>324</v>
      </c>
      <c r="P63" t="str">
        <f t="shared" si="6"/>
        <v>32</v>
      </c>
      <c r="Q63" t="str">
        <f t="shared" si="7"/>
        <v>11</v>
      </c>
      <c r="R63" t="str">
        <f t="shared" si="8"/>
        <v>97</v>
      </c>
      <c r="V63">
        <v>3694</v>
      </c>
      <c r="W63" t="s">
        <v>176</v>
      </c>
      <c r="Y63" s="251" t="str">
        <f t="shared" si="11"/>
        <v>36</v>
      </c>
      <c r="Z63" t="str">
        <f t="shared" si="12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 hidden="1">
      <c r="A64" s="85" t="str">
        <f>IF(C64="","",VLOOKUP('OPĆI DIO'!$C$3,'OPĆI DIO'!$L$6:$U$138,10,FALSE))</f>
        <v>08091</v>
      </c>
      <c r="B64" s="85" t="str">
        <f>IF(C64="","",VLOOKUP('OPĆI DIO'!$C$3,'OPĆI DIO'!$L$6:$U$138,9,FALSE))</f>
        <v>Agencije</v>
      </c>
      <c r="C64" s="288">
        <v>11</v>
      </c>
      <c r="D64" s="85" t="str">
        <f t="shared" si="1"/>
        <v>Opći prihodi i primici</v>
      </c>
      <c r="E64" s="90">
        <v>3293</v>
      </c>
      <c r="F64" s="85" t="str">
        <f t="shared" si="2"/>
        <v>Reprezentacija</v>
      </c>
      <c r="G64" s="123" t="s">
        <v>1092</v>
      </c>
      <c r="H64" s="85" t="str">
        <f t="shared" si="3"/>
        <v>OBZOR EUROPA I MOBILNOST ISTRAŽIVAČA</v>
      </c>
      <c r="I64" s="85" t="str">
        <f t="shared" si="4"/>
        <v>0970</v>
      </c>
      <c r="J64" s="122">
        <v>2720.8175724998341</v>
      </c>
      <c r="K64" s="122">
        <v>2720.8175724998341</v>
      </c>
      <c r="L64" s="122">
        <v>2721</v>
      </c>
      <c r="M64" s="89"/>
      <c r="O64" t="str">
        <f t="shared" si="5"/>
        <v>329</v>
      </c>
      <c r="P64" t="str">
        <f t="shared" si="6"/>
        <v>32</v>
      </c>
      <c r="Q64" t="str">
        <f t="shared" si="7"/>
        <v>11</v>
      </c>
      <c r="R64" t="str">
        <f t="shared" si="8"/>
        <v>97</v>
      </c>
      <c r="V64">
        <v>3711</v>
      </c>
      <c r="W64" t="s">
        <v>123</v>
      </c>
      <c r="Y64" s="251" t="str">
        <f t="shared" si="11"/>
        <v>37</v>
      </c>
      <c r="Z64" t="str">
        <f t="shared" si="12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 hidden="1">
      <c r="A65" s="85" t="str">
        <f>IF(C65="","",VLOOKUP('OPĆI DIO'!$C$3,'OPĆI DIO'!$L$6:$U$138,10,FALSE))</f>
        <v>08091</v>
      </c>
      <c r="B65" s="85" t="str">
        <f>IF(C65="","",VLOOKUP('OPĆI DIO'!$C$3,'OPĆI DIO'!$L$6:$U$138,9,FALSE))</f>
        <v>Agencije</v>
      </c>
      <c r="C65" s="288">
        <v>11</v>
      </c>
      <c r="D65" s="85" t="str">
        <f t="shared" si="1"/>
        <v>Opći prihodi i primici</v>
      </c>
      <c r="E65" s="90">
        <v>3431</v>
      </c>
      <c r="F65" s="85" t="str">
        <f t="shared" si="2"/>
        <v>Bankarske usluge i usluge platnog prometa</v>
      </c>
      <c r="G65" s="123" t="s">
        <v>1092</v>
      </c>
      <c r="H65" s="85" t="str">
        <f t="shared" si="3"/>
        <v>OBZOR EUROPA I MOBILNOST ISTRAŽIVAČA</v>
      </c>
      <c r="I65" s="85" t="str">
        <f t="shared" si="4"/>
        <v>0970</v>
      </c>
      <c r="J65" s="122">
        <v>66.361404207313029</v>
      </c>
      <c r="K65" s="122">
        <v>66</v>
      </c>
      <c r="L65" s="122">
        <v>66</v>
      </c>
      <c r="M65" s="89"/>
      <c r="O65" t="str">
        <f t="shared" si="5"/>
        <v>343</v>
      </c>
      <c r="P65" t="str">
        <f t="shared" si="6"/>
        <v>34</v>
      </c>
      <c r="Q65" t="str">
        <f t="shared" si="7"/>
        <v>11</v>
      </c>
      <c r="R65" t="str">
        <f t="shared" si="8"/>
        <v>97</v>
      </c>
      <c r="V65">
        <v>3712</v>
      </c>
      <c r="W65" t="s">
        <v>141</v>
      </c>
      <c r="Y65" s="251" t="str">
        <f t="shared" si="11"/>
        <v>37</v>
      </c>
      <c r="Z65" t="str">
        <f t="shared" si="12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 hidden="1">
      <c r="A66" s="85" t="str">
        <f>IF(C66="","",VLOOKUP('OPĆI DIO'!$C$3,'OPĆI DIO'!$L$6:$U$138,10,FALSE))</f>
        <v>08091</v>
      </c>
      <c r="B66" s="85" t="str">
        <f>IF(C66="","",VLOOKUP('OPĆI DIO'!$C$3,'OPĆI DIO'!$L$6:$U$138,9,FALSE))</f>
        <v>Agencije</v>
      </c>
      <c r="C66" s="288">
        <v>11</v>
      </c>
      <c r="D66" s="85" t="str">
        <f t="shared" si="1"/>
        <v>Opći prihodi i primici</v>
      </c>
      <c r="E66" s="90">
        <v>4262</v>
      </c>
      <c r="F66" s="85" t="str">
        <f t="shared" si="2"/>
        <v>Ulaganja u računalne programe</v>
      </c>
      <c r="G66" s="123" t="s">
        <v>1092</v>
      </c>
      <c r="H66" s="85" t="str">
        <f t="shared" si="3"/>
        <v>OBZOR EUROPA I MOBILNOST ISTRAŽIVAČA</v>
      </c>
      <c r="I66" s="85" t="str">
        <f t="shared" si="4"/>
        <v>0970</v>
      </c>
      <c r="J66" s="122">
        <v>533.54568982679666</v>
      </c>
      <c r="K66" s="122">
        <v>534</v>
      </c>
      <c r="L66" s="122">
        <v>534</v>
      </c>
      <c r="M66" s="89"/>
      <c r="O66" t="str">
        <f t="shared" si="5"/>
        <v>426</v>
      </c>
      <c r="P66" t="str">
        <f t="shared" si="6"/>
        <v>42</v>
      </c>
      <c r="Q66" t="str">
        <f t="shared" si="7"/>
        <v>11</v>
      </c>
      <c r="R66" t="str">
        <f t="shared" si="8"/>
        <v>97</v>
      </c>
      <c r="V66">
        <v>3713</v>
      </c>
      <c r="W66" t="s">
        <v>168</v>
      </c>
      <c r="Y66" s="251" t="str">
        <f t="shared" si="11"/>
        <v>37</v>
      </c>
      <c r="Z66" t="str">
        <f t="shared" si="12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 hidden="1">
      <c r="A67" s="85" t="str">
        <f>IF(C67="","",VLOOKUP('OPĆI DIO'!$C$3,'OPĆI DIO'!$L$6:$U$138,10,FALSE))</f>
        <v>08091</v>
      </c>
      <c r="B67" s="85" t="str">
        <f>IF(C67="","",VLOOKUP('OPĆI DIO'!$C$3,'OPĆI DIO'!$L$6:$U$138,9,FALSE))</f>
        <v>Agencije</v>
      </c>
      <c r="C67" s="288">
        <v>12</v>
      </c>
      <c r="D67" s="85" t="str">
        <f t="shared" ref="D67:D130" si="13">IFERROR(VLOOKUP(C67,$S$6:$T$24,2,FALSE),"")</f>
        <v>Sredstva učešća za pomoći</v>
      </c>
      <c r="E67" s="90">
        <v>3111</v>
      </c>
      <c r="F67" s="85" t="str">
        <f t="shared" si="2"/>
        <v>Plaće za redovan rad</v>
      </c>
      <c r="G67" s="123" t="s">
        <v>1093</v>
      </c>
      <c r="H67" s="85" t="str">
        <f t="shared" si="3"/>
        <v>ERASMUS PLUS PROVEDBA PROGRAMA OD 2014. DO 2020.</v>
      </c>
      <c r="I67" s="85" t="str">
        <f t="shared" si="4"/>
        <v>0970</v>
      </c>
      <c r="J67" s="122">
        <v>1083903.1432566124</v>
      </c>
      <c r="K67" s="122">
        <v>1127190.9114316311</v>
      </c>
      <c r="L67" s="122">
        <v>1172802.6224791149</v>
      </c>
      <c r="M67" s="89"/>
      <c r="O67" t="str">
        <f t="shared" si="5"/>
        <v>311</v>
      </c>
      <c r="P67" t="str">
        <f t="shared" si="6"/>
        <v>31</v>
      </c>
      <c r="Q67" t="str">
        <f t="shared" si="7"/>
        <v>12</v>
      </c>
      <c r="R67" t="str">
        <f t="shared" si="8"/>
        <v>97</v>
      </c>
      <c r="V67">
        <v>3714</v>
      </c>
      <c r="W67" t="s">
        <v>189</v>
      </c>
      <c r="Y67" s="251" t="str">
        <f t="shared" si="11"/>
        <v>37</v>
      </c>
      <c r="Z67" t="str">
        <f t="shared" si="12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 hidden="1">
      <c r="A68" s="85" t="str">
        <f>IF(C68="","",VLOOKUP('OPĆI DIO'!$C$3,'OPĆI DIO'!$L$6:$U$138,10,FALSE))</f>
        <v>08091</v>
      </c>
      <c r="B68" s="85" t="str">
        <f>IF(C68="","",VLOOKUP('OPĆI DIO'!$C$3,'OPĆI DIO'!$L$6:$U$138,9,FALSE))</f>
        <v>Agencije</v>
      </c>
      <c r="C68" s="288">
        <v>12</v>
      </c>
      <c r="D68" s="85" t="str">
        <f t="shared" si="13"/>
        <v>Sredstva učešća za pomoći</v>
      </c>
      <c r="E68" s="90">
        <v>3121</v>
      </c>
      <c r="F68" s="85" t="str">
        <f t="shared" ref="F68:F131" si="14">IFERROR(VLOOKUP(E68,$V$5:$X$129,2,FALSE),"")</f>
        <v>Ostali rashodi za zaposlene</v>
      </c>
      <c r="G68" s="123" t="s">
        <v>1093</v>
      </c>
      <c r="H68" s="85" t="str">
        <f t="shared" ref="H68:H131" si="15">IFERROR(VLOOKUP(G68,$AB$6:$AC$327,2,FALSE),"")</f>
        <v>ERASMUS PLUS PROVEDBA PROGRAMA OD 2014. DO 2020.</v>
      </c>
      <c r="I68" s="85" t="str">
        <f t="shared" ref="I68:I131" si="16">IFERROR(VLOOKUP(G68,$AB$6:$AF$327,3,FALSE),"")</f>
        <v>0970</v>
      </c>
      <c r="J68" s="122">
        <v>14599.508925608865</v>
      </c>
      <c r="K68" s="122">
        <v>15263.122967681995</v>
      </c>
      <c r="L68" s="122">
        <v>15263.122967681995</v>
      </c>
      <c r="M68" s="89"/>
      <c r="O68" t="str">
        <f t="shared" ref="O68:O131" si="17">LEFT(E68,3)</f>
        <v>312</v>
      </c>
      <c r="P68" t="str">
        <f t="shared" ref="P68:P131" si="18">LEFT(E68,2)</f>
        <v>31</v>
      </c>
      <c r="Q68" t="str">
        <f t="shared" ref="Q68:Q131" si="19">LEFT(C68,3)</f>
        <v>12</v>
      </c>
      <c r="R68" t="str">
        <f t="shared" ref="R68:R131" si="20">MID(I68,2,2)</f>
        <v>97</v>
      </c>
      <c r="V68">
        <v>3715</v>
      </c>
      <c r="W68" t="s">
        <v>127</v>
      </c>
      <c r="Y68" s="251" t="str">
        <f t="shared" si="11"/>
        <v>37</v>
      </c>
      <c r="Z68" t="str">
        <f t="shared" si="12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 hidden="1">
      <c r="A69" s="85" t="str">
        <f>IF(C69="","",VLOOKUP('OPĆI DIO'!$C$3,'OPĆI DIO'!$L$6:$U$138,10,FALSE))</f>
        <v>08091</v>
      </c>
      <c r="B69" s="85" t="str">
        <f>IF(C69="","",VLOOKUP('OPĆI DIO'!$C$3,'OPĆI DIO'!$L$6:$U$138,9,FALSE))</f>
        <v>Agencije</v>
      </c>
      <c r="C69" s="288">
        <v>12</v>
      </c>
      <c r="D69" s="85" t="str">
        <f t="shared" si="13"/>
        <v>Sredstva učešća za pomoći</v>
      </c>
      <c r="E69" s="90">
        <v>3132</v>
      </c>
      <c r="F69" s="85" t="str">
        <f t="shared" si="14"/>
        <v>Doprinosi za obvezno zdravstveno osiguranje</v>
      </c>
      <c r="G69" s="123" t="s">
        <v>1093</v>
      </c>
      <c r="H69" s="85" t="str">
        <f t="shared" si="15"/>
        <v>ERASMUS PLUS PROVEDBA PROGRAMA OD 2014. DO 2020.</v>
      </c>
      <c r="I69" s="85" t="str">
        <f t="shared" si="16"/>
        <v>0970</v>
      </c>
      <c r="J69" s="122">
        <v>178798.5613759743</v>
      </c>
      <c r="K69" s="122">
        <v>185939.22770121036</v>
      </c>
      <c r="L69" s="122">
        <v>193463.24713774773</v>
      </c>
      <c r="M69" s="89"/>
      <c r="O69" t="str">
        <f t="shared" si="17"/>
        <v>313</v>
      </c>
      <c r="P69" t="str">
        <f t="shared" si="18"/>
        <v>31</v>
      </c>
      <c r="Q69" t="str">
        <f t="shared" si="19"/>
        <v>12</v>
      </c>
      <c r="R69" t="str">
        <f t="shared" si="20"/>
        <v>97</v>
      </c>
      <c r="V69">
        <v>3721</v>
      </c>
      <c r="W69" t="s">
        <v>65</v>
      </c>
      <c r="Y69" s="251" t="str">
        <f t="shared" si="11"/>
        <v>37</v>
      </c>
      <c r="Z69" t="str">
        <f t="shared" si="12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 hidden="1">
      <c r="A70" s="85" t="str">
        <f>IF(C70="","",VLOOKUP('OPĆI DIO'!$C$3,'OPĆI DIO'!$L$6:$U$138,10,FALSE))</f>
        <v>08091</v>
      </c>
      <c r="B70" s="85" t="str">
        <f>IF(C70="","",VLOOKUP('OPĆI DIO'!$C$3,'OPĆI DIO'!$L$6:$U$138,9,FALSE))</f>
        <v>Agencije</v>
      </c>
      <c r="C70" s="288">
        <v>12</v>
      </c>
      <c r="D70" s="85" t="str">
        <f t="shared" si="13"/>
        <v>Sredstva učešća za pomoći</v>
      </c>
      <c r="E70" s="90">
        <v>3133</v>
      </c>
      <c r="F70" s="85" t="str">
        <f t="shared" si="14"/>
        <v/>
      </c>
      <c r="G70" s="123" t="s">
        <v>1093</v>
      </c>
      <c r="H70" s="85" t="str">
        <f t="shared" si="15"/>
        <v>ERASMUS PLUS PROVEDBA PROGRAMA OD 2014. DO 2020.</v>
      </c>
      <c r="I70" s="85" t="str">
        <f t="shared" si="16"/>
        <v>0970</v>
      </c>
      <c r="J70" s="122">
        <v>0</v>
      </c>
      <c r="K70" s="122">
        <v>0</v>
      </c>
      <c r="L70" s="122">
        <v>0</v>
      </c>
      <c r="M70" s="89"/>
      <c r="O70" t="str">
        <f t="shared" si="17"/>
        <v>313</v>
      </c>
      <c r="P70" t="str">
        <f t="shared" si="18"/>
        <v>31</v>
      </c>
      <c r="Q70" t="str">
        <f t="shared" si="19"/>
        <v>12</v>
      </c>
      <c r="R70" t="str">
        <f t="shared" si="20"/>
        <v>97</v>
      </c>
      <c r="V70">
        <v>3722</v>
      </c>
      <c r="W70" t="s">
        <v>150</v>
      </c>
      <c r="Y70" s="251" t="str">
        <f t="shared" si="11"/>
        <v>37</v>
      </c>
      <c r="Z70" t="str">
        <f t="shared" si="12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 hidden="1">
      <c r="A71" s="85" t="str">
        <f>IF(C71="","",VLOOKUP('OPĆI DIO'!$C$3,'OPĆI DIO'!$L$6:$U$138,10,FALSE))</f>
        <v>08091</v>
      </c>
      <c r="B71" s="85" t="str">
        <f>IF(C71="","",VLOOKUP('OPĆI DIO'!$C$3,'OPĆI DIO'!$L$6:$U$138,9,FALSE))</f>
        <v>Agencije</v>
      </c>
      <c r="C71" s="288">
        <v>12</v>
      </c>
      <c r="D71" s="85" t="str">
        <f t="shared" si="13"/>
        <v>Sredstva učešća za pomoći</v>
      </c>
      <c r="E71" s="90">
        <v>3211</v>
      </c>
      <c r="F71" s="85" t="str">
        <f t="shared" si="14"/>
        <v>Službena putovanja</v>
      </c>
      <c r="G71" s="123" t="s">
        <v>1093</v>
      </c>
      <c r="H71" s="85" t="str">
        <f t="shared" si="15"/>
        <v>ERASMUS PLUS PROVEDBA PROGRAMA OD 2014. DO 2020.</v>
      </c>
      <c r="I71" s="85" t="str">
        <f t="shared" si="16"/>
        <v>0970</v>
      </c>
      <c r="J71" s="122">
        <v>1061.7824673170085</v>
      </c>
      <c r="K71" s="122">
        <v>1061.7824673170085</v>
      </c>
      <c r="L71" s="122">
        <v>1061.7824673170085</v>
      </c>
      <c r="M71" s="89"/>
      <c r="O71" t="str">
        <f t="shared" si="17"/>
        <v>321</v>
      </c>
      <c r="P71" t="str">
        <f t="shared" si="18"/>
        <v>32</v>
      </c>
      <c r="Q71" t="str">
        <f t="shared" si="19"/>
        <v>12</v>
      </c>
      <c r="R71" t="str">
        <f t="shared" si="20"/>
        <v>97</v>
      </c>
      <c r="V71">
        <v>3723</v>
      </c>
      <c r="W71" t="s">
        <v>105</v>
      </c>
      <c r="Y71" s="251" t="str">
        <f t="shared" si="11"/>
        <v>37</v>
      </c>
      <c r="Z71" t="str">
        <f t="shared" si="12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 hidden="1">
      <c r="A72" s="85" t="str">
        <f>IF(C72="","",VLOOKUP('OPĆI DIO'!$C$3,'OPĆI DIO'!$L$6:$U$138,10,FALSE))</f>
        <v>08091</v>
      </c>
      <c r="B72" s="85" t="str">
        <f>IF(C72="","",VLOOKUP('OPĆI DIO'!$C$3,'OPĆI DIO'!$L$6:$U$138,9,FALSE))</f>
        <v>Agencije</v>
      </c>
      <c r="C72" s="288">
        <v>12</v>
      </c>
      <c r="D72" s="85" t="str">
        <f t="shared" si="13"/>
        <v>Sredstva učešća za pomoći</v>
      </c>
      <c r="E72" s="90">
        <v>3212</v>
      </c>
      <c r="F72" s="85" t="str">
        <f t="shared" si="14"/>
        <v>Naknade za prijevoz, za rad na terenu i odvojeni život</v>
      </c>
      <c r="G72" s="123" t="s">
        <v>1093</v>
      </c>
      <c r="H72" s="85" t="str">
        <f t="shared" si="15"/>
        <v>ERASMUS PLUS PROVEDBA PROGRAMA OD 2014. DO 2020.</v>
      </c>
      <c r="I72" s="85" t="str">
        <f t="shared" si="16"/>
        <v>0970</v>
      </c>
      <c r="J72" s="122">
        <v>19908.421262193908</v>
      </c>
      <c r="K72" s="122">
        <v>20173.86687902316</v>
      </c>
      <c r="L72" s="122">
        <v>20173.86687902316</v>
      </c>
      <c r="M72" s="89"/>
      <c r="O72" t="str">
        <f t="shared" si="17"/>
        <v>321</v>
      </c>
      <c r="P72" t="str">
        <f t="shared" si="18"/>
        <v>32</v>
      </c>
      <c r="Q72" t="str">
        <f t="shared" si="19"/>
        <v>12</v>
      </c>
      <c r="R72" t="str">
        <f t="shared" si="20"/>
        <v>97</v>
      </c>
      <c r="V72">
        <v>3811</v>
      </c>
      <c r="W72" t="s">
        <v>55</v>
      </c>
      <c r="Y72" s="251" t="str">
        <f t="shared" si="11"/>
        <v>38</v>
      </c>
      <c r="Z72" t="str">
        <f t="shared" si="12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 hidden="1">
      <c r="A73" s="85" t="str">
        <f>IF(C73="","",VLOOKUP('OPĆI DIO'!$C$3,'OPĆI DIO'!$L$6:$U$138,10,FALSE))</f>
        <v>08091</v>
      </c>
      <c r="B73" s="85" t="str">
        <f>IF(C73="","",VLOOKUP('OPĆI DIO'!$C$3,'OPĆI DIO'!$L$6:$U$138,9,FALSE))</f>
        <v>Agencije</v>
      </c>
      <c r="C73" s="288">
        <v>12</v>
      </c>
      <c r="D73" s="85" t="str">
        <f t="shared" si="13"/>
        <v>Sredstva učešća za pomoći</v>
      </c>
      <c r="E73" s="90">
        <v>3213</v>
      </c>
      <c r="F73" s="85" t="str">
        <f t="shared" si="14"/>
        <v>Stručno usavršavanje zaposlenika</v>
      </c>
      <c r="G73" s="123" t="s">
        <v>1093</v>
      </c>
      <c r="H73" s="85" t="str">
        <f t="shared" si="15"/>
        <v>ERASMUS PLUS PROVEDBA PROGRAMA OD 2014. DO 2020.</v>
      </c>
      <c r="I73" s="85" t="str">
        <f t="shared" si="16"/>
        <v>0970</v>
      </c>
      <c r="J73" s="122">
        <v>265.44561682925212</v>
      </c>
      <c r="K73" s="122">
        <v>265.44561682925212</v>
      </c>
      <c r="L73" s="122">
        <v>398.16842524387812</v>
      </c>
      <c r="M73" s="89"/>
      <c r="O73" t="str">
        <f t="shared" si="17"/>
        <v>321</v>
      </c>
      <c r="P73" t="str">
        <f t="shared" si="18"/>
        <v>32</v>
      </c>
      <c r="Q73" t="str">
        <f t="shared" si="19"/>
        <v>12</v>
      </c>
      <c r="R73" t="str">
        <f t="shared" si="20"/>
        <v>97</v>
      </c>
      <c r="V73">
        <v>3812</v>
      </c>
      <c r="W73" t="s">
        <v>151</v>
      </c>
      <c r="Y73" s="251" t="str">
        <f t="shared" si="11"/>
        <v>38</v>
      </c>
      <c r="Z73" t="str">
        <f t="shared" si="12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 hidden="1">
      <c r="A74" s="85" t="str">
        <f>IF(C74="","",VLOOKUP('OPĆI DIO'!$C$3,'OPĆI DIO'!$L$6:$U$138,10,FALSE))</f>
        <v>08091</v>
      </c>
      <c r="B74" s="85" t="str">
        <f>IF(C74="","",VLOOKUP('OPĆI DIO'!$C$3,'OPĆI DIO'!$L$6:$U$138,9,FALSE))</f>
        <v>Agencije</v>
      </c>
      <c r="C74" s="288">
        <v>12</v>
      </c>
      <c r="D74" s="85" t="str">
        <f t="shared" si="13"/>
        <v>Sredstva učešća za pomoći</v>
      </c>
      <c r="E74" s="90">
        <v>3214</v>
      </c>
      <c r="F74" s="85" t="str">
        <f t="shared" si="14"/>
        <v>Ostale naknade troškova zaposlenima</v>
      </c>
      <c r="G74" s="123" t="s">
        <v>1093</v>
      </c>
      <c r="H74" s="85" t="str">
        <f t="shared" si="15"/>
        <v>ERASMUS PLUS PROVEDBA PROGRAMA OD 2014. DO 2020.</v>
      </c>
      <c r="I74" s="85" t="str">
        <f t="shared" si="16"/>
        <v>0970</v>
      </c>
      <c r="J74" s="122">
        <v>132.72280841462606</v>
      </c>
      <c r="K74" s="122">
        <v>132.72280841462606</v>
      </c>
      <c r="L74" s="122">
        <v>132.72280841462606</v>
      </c>
      <c r="M74" s="89"/>
      <c r="O74" t="str">
        <f t="shared" si="17"/>
        <v>321</v>
      </c>
      <c r="P74" t="str">
        <f t="shared" si="18"/>
        <v>32</v>
      </c>
      <c r="Q74" t="str">
        <f t="shared" si="19"/>
        <v>12</v>
      </c>
      <c r="R74" t="str">
        <f t="shared" si="20"/>
        <v>97</v>
      </c>
      <c r="V74">
        <v>3813</v>
      </c>
      <c r="W74" t="s">
        <v>94</v>
      </c>
      <c r="Y74" s="251" t="str">
        <f t="shared" ref="Y74:Y80" si="21">LEFT(V74,2)</f>
        <v>38</v>
      </c>
      <c r="Z74" t="str">
        <f t="shared" ref="Z74:Z80" si="22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 hidden="1">
      <c r="A75" s="85" t="str">
        <f>IF(C75="","",VLOOKUP('OPĆI DIO'!$C$3,'OPĆI DIO'!$L$6:$U$138,10,FALSE))</f>
        <v>08091</v>
      </c>
      <c r="B75" s="85" t="str">
        <f>IF(C75="","",VLOOKUP('OPĆI DIO'!$C$3,'OPĆI DIO'!$L$6:$U$138,9,FALSE))</f>
        <v>Agencije</v>
      </c>
      <c r="C75" s="288">
        <v>12</v>
      </c>
      <c r="D75" s="85" t="str">
        <f t="shared" si="13"/>
        <v>Sredstva učešća za pomoći</v>
      </c>
      <c r="E75" s="90">
        <v>3221</v>
      </c>
      <c r="F75" s="85" t="str">
        <f t="shared" si="14"/>
        <v>Uredski materijal i ostali materijalni rashodi</v>
      </c>
      <c r="G75" s="123" t="s">
        <v>1093</v>
      </c>
      <c r="H75" s="85" t="str">
        <f t="shared" si="15"/>
        <v>ERASMUS PLUS PROVEDBA PROGRAMA OD 2014. DO 2020.</v>
      </c>
      <c r="I75" s="85" t="str">
        <f t="shared" si="16"/>
        <v>0970</v>
      </c>
      <c r="J75" s="122">
        <v>3716.2386356095294</v>
      </c>
      <c r="K75" s="122">
        <v>3996.8146525980487</v>
      </c>
      <c r="L75" s="122">
        <v>4247.1298692680339</v>
      </c>
      <c r="M75" s="89"/>
      <c r="O75" t="str">
        <f t="shared" si="17"/>
        <v>322</v>
      </c>
      <c r="P75" t="str">
        <f t="shared" si="18"/>
        <v>32</v>
      </c>
      <c r="Q75" t="str">
        <f t="shared" si="19"/>
        <v>12</v>
      </c>
      <c r="R75" t="str">
        <f t="shared" si="20"/>
        <v>97</v>
      </c>
      <c r="V75">
        <v>3821</v>
      </c>
      <c r="W75" t="s">
        <v>169</v>
      </c>
      <c r="Y75" s="251" t="str">
        <f t="shared" si="21"/>
        <v>38</v>
      </c>
      <c r="Z75" t="str">
        <f t="shared" si="22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 hidden="1">
      <c r="A76" s="85" t="str">
        <f>IF(C76="","",VLOOKUP('OPĆI DIO'!$C$3,'OPĆI DIO'!$L$6:$U$138,10,FALSE))</f>
        <v>08091</v>
      </c>
      <c r="B76" s="85" t="str">
        <f>IF(C76="","",VLOOKUP('OPĆI DIO'!$C$3,'OPĆI DIO'!$L$6:$U$138,9,FALSE))</f>
        <v>Agencije</v>
      </c>
      <c r="C76" s="288">
        <v>12</v>
      </c>
      <c r="D76" s="85" t="str">
        <f t="shared" si="13"/>
        <v>Sredstva učešća za pomoći</v>
      </c>
      <c r="E76" s="90">
        <v>3223</v>
      </c>
      <c r="F76" s="85" t="str">
        <f t="shared" si="14"/>
        <v>Energija</v>
      </c>
      <c r="G76" s="123" t="s">
        <v>1093</v>
      </c>
      <c r="H76" s="85" t="str">
        <f t="shared" si="15"/>
        <v>ERASMUS PLUS PROVEDBA PROGRAMA OD 2014. DO 2020.</v>
      </c>
      <c r="I76" s="85" t="str">
        <f t="shared" si="16"/>
        <v>0970</v>
      </c>
      <c r="J76" s="122">
        <v>5975.8444488685382</v>
      </c>
      <c r="K76" s="122">
        <v>6370.6948039020499</v>
      </c>
      <c r="L76" s="122">
        <v>6569.7790165239894</v>
      </c>
      <c r="M76" s="89"/>
      <c r="O76" t="str">
        <f t="shared" si="17"/>
        <v>322</v>
      </c>
      <c r="P76" t="str">
        <f t="shared" si="18"/>
        <v>32</v>
      </c>
      <c r="Q76" t="str">
        <f t="shared" si="19"/>
        <v>12</v>
      </c>
      <c r="R76" t="str">
        <f t="shared" si="20"/>
        <v>97</v>
      </c>
      <c r="V76">
        <v>3831</v>
      </c>
      <c r="W76" t="s">
        <v>152</v>
      </c>
      <c r="Y76" s="251" t="str">
        <f t="shared" si="21"/>
        <v>38</v>
      </c>
      <c r="Z76" t="str">
        <f t="shared" si="22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 hidden="1">
      <c r="A77" s="85" t="str">
        <f>IF(C77="","",VLOOKUP('OPĆI DIO'!$C$3,'OPĆI DIO'!$L$6:$U$138,10,FALSE))</f>
        <v>08091</v>
      </c>
      <c r="B77" s="85" t="str">
        <f>IF(C77="","",VLOOKUP('OPĆI DIO'!$C$3,'OPĆI DIO'!$L$6:$U$138,9,FALSE))</f>
        <v>Agencije</v>
      </c>
      <c r="C77" s="288">
        <v>12</v>
      </c>
      <c r="D77" s="85" t="str">
        <f t="shared" si="13"/>
        <v>Sredstva učešća za pomoći</v>
      </c>
      <c r="E77" s="90">
        <v>3224</v>
      </c>
      <c r="F77" s="85" t="str">
        <f t="shared" si="14"/>
        <v>Materijal i dijelovi za tekuće i investicijsko održavanje</v>
      </c>
      <c r="G77" s="123" t="s">
        <v>1093</v>
      </c>
      <c r="H77" s="85" t="str">
        <f t="shared" si="15"/>
        <v>ERASMUS PLUS PROVEDBA PROGRAMA OD 2014. DO 2020.</v>
      </c>
      <c r="I77" s="85" t="str">
        <f t="shared" si="16"/>
        <v>0970</v>
      </c>
      <c r="J77" s="122">
        <v>199.08421262193906</v>
      </c>
      <c r="K77" s="122">
        <v>199.08421262193906</v>
      </c>
      <c r="L77" s="122">
        <v>199.08421262193906</v>
      </c>
      <c r="M77" s="89"/>
      <c r="O77" t="str">
        <f t="shared" si="17"/>
        <v>322</v>
      </c>
      <c r="P77" t="str">
        <f t="shared" si="18"/>
        <v>32</v>
      </c>
      <c r="Q77" t="str">
        <f t="shared" si="19"/>
        <v>12</v>
      </c>
      <c r="R77" t="str">
        <f t="shared" si="20"/>
        <v>97</v>
      </c>
      <c r="V77">
        <v>3832</v>
      </c>
      <c r="W77" t="s">
        <v>192</v>
      </c>
      <c r="Y77" s="251" t="str">
        <f t="shared" si="21"/>
        <v>38</v>
      </c>
      <c r="Z77" t="str">
        <f t="shared" si="22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 hidden="1">
      <c r="A78" s="85" t="str">
        <f>IF(C78="","",VLOOKUP('OPĆI DIO'!$C$3,'OPĆI DIO'!$L$6:$U$138,10,FALSE))</f>
        <v>08091</v>
      </c>
      <c r="B78" s="85" t="str">
        <f>IF(C78="","",VLOOKUP('OPĆI DIO'!$C$3,'OPĆI DIO'!$L$6:$U$138,9,FALSE))</f>
        <v>Agencije</v>
      </c>
      <c r="C78" s="288">
        <v>12</v>
      </c>
      <c r="D78" s="85" t="str">
        <f t="shared" si="13"/>
        <v>Sredstva učešća za pomoći</v>
      </c>
      <c r="E78" s="90">
        <v>3225</v>
      </c>
      <c r="F78" s="85" t="str">
        <f t="shared" si="14"/>
        <v>Sitni inventar i auto gume</v>
      </c>
      <c r="G78" s="123" t="s">
        <v>1093</v>
      </c>
      <c r="H78" s="85" t="str">
        <f t="shared" si="15"/>
        <v>ERASMUS PLUS PROVEDBA PROGRAMA OD 2014. DO 2020.</v>
      </c>
      <c r="I78" s="85" t="str">
        <f t="shared" si="16"/>
        <v>0970</v>
      </c>
      <c r="J78" s="122">
        <v>132.72280841462606</v>
      </c>
      <c r="K78" s="122">
        <v>132.72280841462606</v>
      </c>
      <c r="L78" s="122">
        <v>132.72280841462606</v>
      </c>
      <c r="M78" s="89"/>
      <c r="O78" t="str">
        <f t="shared" si="17"/>
        <v>322</v>
      </c>
      <c r="P78" t="str">
        <f t="shared" si="18"/>
        <v>32</v>
      </c>
      <c r="Q78" t="str">
        <f t="shared" si="19"/>
        <v>12</v>
      </c>
      <c r="R78" t="str">
        <f t="shared" si="20"/>
        <v>97</v>
      </c>
      <c r="V78">
        <v>3833</v>
      </c>
      <c r="W78" t="s">
        <v>153</v>
      </c>
      <c r="Y78" s="251" t="str">
        <f t="shared" si="21"/>
        <v>38</v>
      </c>
      <c r="Z78" t="str">
        <f t="shared" si="22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 hidden="1">
      <c r="A79" s="85" t="str">
        <f>IF(C79="","",VLOOKUP('OPĆI DIO'!$C$3,'OPĆI DIO'!$L$6:$U$138,10,FALSE))</f>
        <v>08091</v>
      </c>
      <c r="B79" s="85" t="str">
        <f>IF(C79="","",VLOOKUP('OPĆI DIO'!$C$3,'OPĆI DIO'!$L$6:$U$138,9,FALSE))</f>
        <v>Agencije</v>
      </c>
      <c r="C79" s="288">
        <v>12</v>
      </c>
      <c r="D79" s="85" t="str">
        <f t="shared" si="13"/>
        <v>Sredstva učešća za pomoći</v>
      </c>
      <c r="E79" s="90">
        <v>3231</v>
      </c>
      <c r="F79" s="85" t="str">
        <f t="shared" si="14"/>
        <v>Usluge telefona, pošte i prijevoza</v>
      </c>
      <c r="G79" s="123" t="s">
        <v>1093</v>
      </c>
      <c r="H79" s="85" t="str">
        <f t="shared" si="15"/>
        <v>ERASMUS PLUS PROVEDBA PROGRAMA OD 2014. DO 2020.</v>
      </c>
      <c r="I79" s="85" t="str">
        <f t="shared" si="16"/>
        <v>0970</v>
      </c>
      <c r="J79" s="122">
        <v>3981.6842524387812</v>
      </c>
      <c r="K79" s="122">
        <v>4048.0456566460944</v>
      </c>
      <c r="L79" s="122">
        <v>4096.356758909018</v>
      </c>
      <c r="M79" s="89"/>
      <c r="O79" t="str">
        <f t="shared" si="17"/>
        <v>323</v>
      </c>
      <c r="P79" t="str">
        <f t="shared" si="18"/>
        <v>32</v>
      </c>
      <c r="Q79" t="str">
        <f t="shared" si="19"/>
        <v>12</v>
      </c>
      <c r="R79" t="str">
        <f t="shared" si="20"/>
        <v>97</v>
      </c>
      <c r="V79">
        <v>3834</v>
      </c>
      <c r="W79" t="s">
        <v>154</v>
      </c>
      <c r="Y79" s="251" t="str">
        <f t="shared" si="21"/>
        <v>38</v>
      </c>
      <c r="Z79" t="str">
        <f t="shared" si="22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 hidden="1">
      <c r="A80" s="85" t="str">
        <f>IF(C80="","",VLOOKUP('OPĆI DIO'!$C$3,'OPĆI DIO'!$L$6:$U$138,10,FALSE))</f>
        <v>08091</v>
      </c>
      <c r="B80" s="85" t="str">
        <f>IF(C80="","",VLOOKUP('OPĆI DIO'!$C$3,'OPĆI DIO'!$L$6:$U$138,9,FALSE))</f>
        <v>Agencije</v>
      </c>
      <c r="C80" s="288">
        <v>12</v>
      </c>
      <c r="D80" s="85" t="str">
        <f t="shared" si="13"/>
        <v>Sredstva učešća za pomoći</v>
      </c>
      <c r="E80" s="90">
        <v>3232</v>
      </c>
      <c r="F80" s="85" t="str">
        <f t="shared" si="14"/>
        <v>Usluge tekućeg i investicijskog održavanja</v>
      </c>
      <c r="G80" s="123" t="s">
        <v>1093</v>
      </c>
      <c r="H80" s="85" t="str">
        <f t="shared" si="15"/>
        <v>ERASMUS PLUS PROVEDBA PROGRAMA OD 2014. DO 2020.</v>
      </c>
      <c r="I80" s="85" t="str">
        <f t="shared" si="16"/>
        <v>0970</v>
      </c>
      <c r="J80" s="122">
        <v>132.72280841462606</v>
      </c>
      <c r="K80" s="122">
        <v>132.72280841462606</v>
      </c>
      <c r="L80" s="122">
        <v>132.72280841462606</v>
      </c>
      <c r="M80" s="89"/>
      <c r="O80" t="str">
        <f t="shared" si="17"/>
        <v>323</v>
      </c>
      <c r="P80" t="str">
        <f t="shared" si="18"/>
        <v>32</v>
      </c>
      <c r="Q80" t="str">
        <f t="shared" si="19"/>
        <v>12</v>
      </c>
      <c r="R80" t="str">
        <f t="shared" si="20"/>
        <v>97</v>
      </c>
      <c r="V80">
        <v>3835</v>
      </c>
      <c r="W80" t="s">
        <v>155</v>
      </c>
      <c r="Y80" s="251" t="str">
        <f t="shared" si="21"/>
        <v>38</v>
      </c>
      <c r="Z80" t="str">
        <f t="shared" si="22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 hidden="1">
      <c r="A81" s="85" t="str">
        <f>IF(C81="","",VLOOKUP('OPĆI DIO'!$C$3,'OPĆI DIO'!$L$6:$U$138,10,FALSE))</f>
        <v>08091</v>
      </c>
      <c r="B81" s="85" t="str">
        <f>IF(C81="","",VLOOKUP('OPĆI DIO'!$C$3,'OPĆI DIO'!$L$6:$U$138,9,FALSE))</f>
        <v>Agencije</v>
      </c>
      <c r="C81" s="288">
        <v>12</v>
      </c>
      <c r="D81" s="85" t="str">
        <f t="shared" si="13"/>
        <v>Sredstva učešća za pomoći</v>
      </c>
      <c r="E81" s="90">
        <v>3233</v>
      </c>
      <c r="F81" s="85" t="str">
        <f t="shared" si="14"/>
        <v>Usluge promidžbe i informiranja</v>
      </c>
      <c r="G81" s="123" t="s">
        <v>1093</v>
      </c>
      <c r="H81" s="85" t="str">
        <f t="shared" si="15"/>
        <v>ERASMUS PLUS PROVEDBA PROGRAMA OD 2014. DO 2020.</v>
      </c>
      <c r="I81" s="85" t="str">
        <f t="shared" si="16"/>
        <v>0970</v>
      </c>
      <c r="J81" s="122">
        <v>1990.8421262193906</v>
      </c>
      <c r="K81" s="122">
        <v>2256.2877430486428</v>
      </c>
      <c r="L81" s="122">
        <v>2389.0105514632687</v>
      </c>
      <c r="M81" s="89"/>
      <c r="O81" t="str">
        <f t="shared" si="17"/>
        <v>323</v>
      </c>
      <c r="P81" t="str">
        <f t="shared" si="18"/>
        <v>32</v>
      </c>
      <c r="Q81" t="str">
        <f t="shared" si="19"/>
        <v>12</v>
      </c>
      <c r="R81" t="str">
        <f t="shared" si="20"/>
        <v>97</v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 hidden="1">
      <c r="A82" s="85" t="str">
        <f>IF(C82="","",VLOOKUP('OPĆI DIO'!$C$3,'OPĆI DIO'!$L$6:$U$138,10,FALSE))</f>
        <v>08091</v>
      </c>
      <c r="B82" s="85" t="str">
        <f>IF(C82="","",VLOOKUP('OPĆI DIO'!$C$3,'OPĆI DIO'!$L$6:$U$138,9,FALSE))</f>
        <v>Agencije</v>
      </c>
      <c r="C82" s="288">
        <v>12</v>
      </c>
      <c r="D82" s="85" t="str">
        <f t="shared" si="13"/>
        <v>Sredstva učešća za pomoći</v>
      </c>
      <c r="E82" s="90">
        <v>3234</v>
      </c>
      <c r="F82" s="85" t="str">
        <f t="shared" si="14"/>
        <v>Komunalne usluge</v>
      </c>
      <c r="G82" s="123" t="s">
        <v>1093</v>
      </c>
      <c r="H82" s="85" t="str">
        <f t="shared" si="15"/>
        <v>ERASMUS PLUS PROVEDBA PROGRAMA OD 2014. DO 2020.</v>
      </c>
      <c r="I82" s="85" t="str">
        <f t="shared" si="16"/>
        <v>0970</v>
      </c>
      <c r="J82" s="122">
        <v>1990.8421262193906</v>
      </c>
      <c r="K82" s="122">
        <v>2189.9263388413297</v>
      </c>
      <c r="L82" s="122">
        <v>2189.9263388413297</v>
      </c>
      <c r="M82" s="89"/>
      <c r="O82" t="str">
        <f t="shared" si="17"/>
        <v>323</v>
      </c>
      <c r="P82" t="str">
        <f t="shared" si="18"/>
        <v>32</v>
      </c>
      <c r="Q82" t="str">
        <f t="shared" si="19"/>
        <v>12</v>
      </c>
      <c r="R82" t="str">
        <f t="shared" si="20"/>
        <v>97</v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 hidden="1">
      <c r="A83" s="85" t="str">
        <f>IF(C83="","",VLOOKUP('OPĆI DIO'!$C$3,'OPĆI DIO'!$L$6:$U$138,10,FALSE))</f>
        <v>08091</v>
      </c>
      <c r="B83" s="85" t="str">
        <f>IF(C83="","",VLOOKUP('OPĆI DIO'!$C$3,'OPĆI DIO'!$L$6:$U$138,9,FALSE))</f>
        <v>Agencije</v>
      </c>
      <c r="C83" s="288">
        <v>12</v>
      </c>
      <c r="D83" s="85" t="str">
        <f t="shared" si="13"/>
        <v>Sredstva učešća za pomoći</v>
      </c>
      <c r="E83" s="90">
        <v>3235</v>
      </c>
      <c r="F83" s="85" t="str">
        <f t="shared" si="14"/>
        <v>Zakupnine i najamnine</v>
      </c>
      <c r="G83" s="123" t="s">
        <v>1093</v>
      </c>
      <c r="H83" s="85" t="str">
        <f t="shared" si="15"/>
        <v>ERASMUS PLUS PROVEDBA PROGRAMA OD 2014. DO 2020.</v>
      </c>
      <c r="I83" s="85" t="str">
        <f t="shared" si="16"/>
        <v>0970</v>
      </c>
      <c r="J83" s="122">
        <v>13272.280841462605</v>
      </c>
      <c r="K83" s="122">
        <v>14466.786117194239</v>
      </c>
      <c r="L83" s="122">
        <v>15395.845776096621</v>
      </c>
      <c r="M83" s="89"/>
      <c r="O83" t="str">
        <f t="shared" si="17"/>
        <v>323</v>
      </c>
      <c r="P83" t="str">
        <f t="shared" si="18"/>
        <v>32</v>
      </c>
      <c r="Q83" t="str">
        <f t="shared" si="19"/>
        <v>12</v>
      </c>
      <c r="R83" t="str">
        <f t="shared" si="20"/>
        <v>97</v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 hidden="1">
      <c r="A84" s="85" t="str">
        <f>IF(C84="","",VLOOKUP('OPĆI DIO'!$C$3,'OPĆI DIO'!$L$6:$U$138,10,FALSE))</f>
        <v>08091</v>
      </c>
      <c r="B84" s="85" t="str">
        <f>IF(C84="","",VLOOKUP('OPĆI DIO'!$C$3,'OPĆI DIO'!$L$6:$U$138,9,FALSE))</f>
        <v>Agencije</v>
      </c>
      <c r="C84" s="288">
        <v>12</v>
      </c>
      <c r="D84" s="85" t="str">
        <f t="shared" si="13"/>
        <v>Sredstva učešća za pomoći</v>
      </c>
      <c r="E84" s="90">
        <v>3236</v>
      </c>
      <c r="F84" s="85" t="str">
        <f t="shared" si="14"/>
        <v>Zdravstvene i veterinarske usluge</v>
      </c>
      <c r="G84" s="123" t="s">
        <v>1093</v>
      </c>
      <c r="H84" s="85" t="str">
        <f t="shared" si="15"/>
        <v>ERASMUS PLUS PROVEDBA PROGRAMA OD 2014. DO 2020.</v>
      </c>
      <c r="I84" s="85" t="str">
        <f t="shared" si="16"/>
        <v>0970</v>
      </c>
      <c r="J84" s="122">
        <v>1592.6737009755125</v>
      </c>
      <c r="K84" s="122">
        <v>1592.6737009755125</v>
      </c>
      <c r="L84" s="122">
        <v>1592.6737009755125</v>
      </c>
      <c r="M84" s="89"/>
      <c r="O84" t="str">
        <f t="shared" si="17"/>
        <v>323</v>
      </c>
      <c r="P84" t="str">
        <f t="shared" si="18"/>
        <v>32</v>
      </c>
      <c r="Q84" t="str">
        <f t="shared" si="19"/>
        <v>12</v>
      </c>
      <c r="R84" t="str">
        <f t="shared" si="20"/>
        <v>97</v>
      </c>
      <c r="V84">
        <v>4111</v>
      </c>
      <c r="W84" t="s">
        <v>156</v>
      </c>
      <c r="Y84" s="251" t="str">
        <f t="shared" ref="Y84:Y101" si="23">LEFT(V84,2)</f>
        <v>41</v>
      </c>
      <c r="Z84" t="str">
        <f t="shared" ref="Z84:Z118" si="24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 hidden="1">
      <c r="A85" s="85" t="str">
        <f>IF(C85="","",VLOOKUP('OPĆI DIO'!$C$3,'OPĆI DIO'!$L$6:$U$138,10,FALSE))</f>
        <v>08091</v>
      </c>
      <c r="B85" s="85" t="str">
        <f>IF(C85="","",VLOOKUP('OPĆI DIO'!$C$3,'OPĆI DIO'!$L$6:$U$138,9,FALSE))</f>
        <v>Agencije</v>
      </c>
      <c r="C85" s="288">
        <v>12</v>
      </c>
      <c r="D85" s="85" t="str">
        <f t="shared" si="13"/>
        <v>Sredstva učešća za pomoći</v>
      </c>
      <c r="E85" s="90">
        <v>3237</v>
      </c>
      <c r="F85" s="85" t="str">
        <f t="shared" si="14"/>
        <v>Intelektualne i osobne usluge</v>
      </c>
      <c r="G85" s="123" t="s">
        <v>1093</v>
      </c>
      <c r="H85" s="85" t="str">
        <f t="shared" si="15"/>
        <v>ERASMUS PLUS PROVEDBA PROGRAMA OD 2014. DO 2020.</v>
      </c>
      <c r="I85" s="85" t="str">
        <f t="shared" si="16"/>
        <v>0970</v>
      </c>
      <c r="J85" s="122">
        <v>663.61404207313024</v>
      </c>
      <c r="K85" s="122">
        <v>663.61404207313024</v>
      </c>
      <c r="L85" s="122">
        <v>663.61404207313024</v>
      </c>
      <c r="M85" s="89"/>
      <c r="O85" t="str">
        <f t="shared" si="17"/>
        <v>323</v>
      </c>
      <c r="P85" t="str">
        <f t="shared" si="18"/>
        <v>32</v>
      </c>
      <c r="Q85" t="str">
        <f t="shared" si="19"/>
        <v>12</v>
      </c>
      <c r="R85" t="str">
        <f t="shared" si="20"/>
        <v>97</v>
      </c>
      <c r="V85">
        <v>4113</v>
      </c>
      <c r="W85" t="s">
        <v>190</v>
      </c>
      <c r="Y85" s="251" t="str">
        <f t="shared" si="23"/>
        <v>41</v>
      </c>
      <c r="Z85" t="str">
        <f t="shared" si="24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 hidden="1">
      <c r="A86" s="85" t="str">
        <f>IF(C86="","",VLOOKUP('OPĆI DIO'!$C$3,'OPĆI DIO'!$L$6:$U$138,10,FALSE))</f>
        <v>08091</v>
      </c>
      <c r="B86" s="85" t="str">
        <f>IF(C86="","",VLOOKUP('OPĆI DIO'!$C$3,'OPĆI DIO'!$L$6:$U$138,9,FALSE))</f>
        <v>Agencije</v>
      </c>
      <c r="C86" s="288">
        <v>12</v>
      </c>
      <c r="D86" s="85" t="str">
        <f t="shared" si="13"/>
        <v>Sredstva učešća za pomoći</v>
      </c>
      <c r="E86" s="90">
        <v>3238</v>
      </c>
      <c r="F86" s="85" t="str">
        <f t="shared" si="14"/>
        <v>Računalne usluge</v>
      </c>
      <c r="G86" s="123" t="s">
        <v>1093</v>
      </c>
      <c r="H86" s="85" t="str">
        <f t="shared" si="15"/>
        <v>ERASMUS PLUS PROVEDBA PROGRAMA OD 2014. DO 2020.</v>
      </c>
      <c r="I86" s="85" t="str">
        <f t="shared" si="16"/>
        <v>0970</v>
      </c>
      <c r="J86" s="122">
        <v>5043.4667197557901</v>
      </c>
      <c r="K86" s="122">
        <v>4645.298294511912</v>
      </c>
      <c r="L86" s="122">
        <v>5043.4667197557901</v>
      </c>
      <c r="M86" s="89"/>
      <c r="O86" t="str">
        <f t="shared" si="17"/>
        <v>323</v>
      </c>
      <c r="P86" t="str">
        <f t="shared" si="18"/>
        <v>32</v>
      </c>
      <c r="Q86" t="str">
        <f t="shared" si="19"/>
        <v>12</v>
      </c>
      <c r="R86" t="str">
        <f t="shared" si="20"/>
        <v>97</v>
      </c>
      <c r="V86">
        <v>4122</v>
      </c>
      <c r="W86" t="s">
        <v>157</v>
      </c>
      <c r="Y86" s="251" t="str">
        <f t="shared" si="23"/>
        <v>41</v>
      </c>
      <c r="Z86" t="str">
        <f t="shared" si="24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 hidden="1">
      <c r="A87" s="85" t="str">
        <f>IF(C87="","",VLOOKUP('OPĆI DIO'!$C$3,'OPĆI DIO'!$L$6:$U$138,10,FALSE))</f>
        <v>08091</v>
      </c>
      <c r="B87" s="85" t="str">
        <f>IF(C87="","",VLOOKUP('OPĆI DIO'!$C$3,'OPĆI DIO'!$L$6:$U$138,9,FALSE))</f>
        <v>Agencije</v>
      </c>
      <c r="C87" s="288">
        <v>12</v>
      </c>
      <c r="D87" s="85" t="str">
        <f t="shared" si="13"/>
        <v>Sredstva učešća za pomoći</v>
      </c>
      <c r="E87" s="90">
        <v>3239</v>
      </c>
      <c r="F87" s="85" t="str">
        <f t="shared" si="14"/>
        <v>Ostale usluge</v>
      </c>
      <c r="G87" s="123" t="s">
        <v>1093</v>
      </c>
      <c r="H87" s="85" t="str">
        <f t="shared" si="15"/>
        <v>ERASMUS PLUS PROVEDBA PROGRAMA OD 2014. DO 2020.</v>
      </c>
      <c r="I87" s="85" t="str">
        <f t="shared" si="16"/>
        <v>0970</v>
      </c>
      <c r="J87" s="122">
        <v>2083.7480921096289</v>
      </c>
      <c r="K87" s="122">
        <v>1990.8421262193906</v>
      </c>
      <c r="L87" s="122">
        <v>2654.4561682925209</v>
      </c>
      <c r="M87" s="89"/>
      <c r="O87" t="str">
        <f t="shared" si="17"/>
        <v>323</v>
      </c>
      <c r="P87" t="str">
        <f t="shared" si="18"/>
        <v>32</v>
      </c>
      <c r="Q87" t="str">
        <f t="shared" si="19"/>
        <v>12</v>
      </c>
      <c r="R87" t="str">
        <f t="shared" si="20"/>
        <v>97</v>
      </c>
      <c r="V87">
        <v>4123</v>
      </c>
      <c r="W87" t="s">
        <v>128</v>
      </c>
      <c r="Y87" s="251" t="str">
        <f t="shared" si="23"/>
        <v>41</v>
      </c>
      <c r="Z87" t="str">
        <f t="shared" si="24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 hidden="1">
      <c r="A88" s="85" t="str">
        <f>IF(C88="","",VLOOKUP('OPĆI DIO'!$C$3,'OPĆI DIO'!$L$6:$U$138,10,FALSE))</f>
        <v>08091</v>
      </c>
      <c r="B88" s="85" t="str">
        <f>IF(C88="","",VLOOKUP('OPĆI DIO'!$C$3,'OPĆI DIO'!$L$6:$U$138,9,FALSE))</f>
        <v>Agencije</v>
      </c>
      <c r="C88" s="288">
        <v>12</v>
      </c>
      <c r="D88" s="85" t="str">
        <f t="shared" si="13"/>
        <v>Sredstva učešća za pomoći</v>
      </c>
      <c r="E88" s="90">
        <v>3241</v>
      </c>
      <c r="F88" s="85" t="str">
        <f t="shared" si="14"/>
        <v>Naknade troškova osobama izvan radnog odnosa</v>
      </c>
      <c r="G88" s="123" t="s">
        <v>1093</v>
      </c>
      <c r="H88" s="85" t="str">
        <f t="shared" si="15"/>
        <v>ERASMUS PLUS PROVEDBA PROGRAMA OD 2014. DO 2020.</v>
      </c>
      <c r="I88" s="85" t="str">
        <f t="shared" si="16"/>
        <v>0970</v>
      </c>
      <c r="J88" s="122">
        <v>132.72280841462606</v>
      </c>
      <c r="K88" s="122">
        <v>132.72280841462606</v>
      </c>
      <c r="L88" s="122">
        <v>132.72280841462606</v>
      </c>
      <c r="M88" s="89"/>
      <c r="O88" t="str">
        <f t="shared" si="17"/>
        <v>324</v>
      </c>
      <c r="P88" t="str">
        <f t="shared" si="18"/>
        <v>32</v>
      </c>
      <c r="Q88" t="str">
        <f t="shared" si="19"/>
        <v>12</v>
      </c>
      <c r="R88" t="str">
        <f t="shared" si="20"/>
        <v>97</v>
      </c>
      <c r="V88">
        <v>4124</v>
      </c>
      <c r="W88" t="s">
        <v>114</v>
      </c>
      <c r="Y88" s="251" t="str">
        <f t="shared" si="23"/>
        <v>41</v>
      </c>
      <c r="Z88" t="str">
        <f t="shared" si="24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 hidden="1">
      <c r="A89" s="85" t="str">
        <f>IF(C89="","",VLOOKUP('OPĆI DIO'!$C$3,'OPĆI DIO'!$L$6:$U$138,10,FALSE))</f>
        <v>08091</v>
      </c>
      <c r="B89" s="85" t="str">
        <f>IF(C89="","",VLOOKUP('OPĆI DIO'!$C$3,'OPĆI DIO'!$L$6:$U$138,9,FALSE))</f>
        <v>Agencije</v>
      </c>
      <c r="C89" s="288">
        <v>12</v>
      </c>
      <c r="D89" s="85" t="str">
        <f t="shared" si="13"/>
        <v>Sredstva učešća za pomoći</v>
      </c>
      <c r="E89" s="90">
        <v>3291</v>
      </c>
      <c r="F89" s="85" t="str">
        <f t="shared" si="14"/>
        <v>Naknade za rad predstavničkih i izvršnih tijela, povjerensta</v>
      </c>
      <c r="G89" s="123" t="s">
        <v>1093</v>
      </c>
      <c r="H89" s="85" t="str">
        <f t="shared" si="15"/>
        <v>ERASMUS PLUS PROVEDBA PROGRAMA OD 2014. DO 2020.</v>
      </c>
      <c r="I89" s="85" t="str">
        <f t="shared" si="16"/>
        <v>0970</v>
      </c>
      <c r="J89" s="122">
        <v>0</v>
      </c>
      <c r="K89" s="122">
        <v>0</v>
      </c>
      <c r="L89" s="122">
        <v>0</v>
      </c>
      <c r="M89" s="89"/>
      <c r="O89" t="str">
        <f t="shared" si="17"/>
        <v>329</v>
      </c>
      <c r="P89" t="str">
        <f t="shared" si="18"/>
        <v>32</v>
      </c>
      <c r="Q89" t="str">
        <f t="shared" si="19"/>
        <v>12</v>
      </c>
      <c r="R89" t="str">
        <f t="shared" si="20"/>
        <v>97</v>
      </c>
      <c r="V89">
        <v>4126</v>
      </c>
      <c r="W89" t="s">
        <v>158</v>
      </c>
      <c r="Y89" s="251" t="str">
        <f t="shared" si="23"/>
        <v>41</v>
      </c>
      <c r="Z89" t="str">
        <f t="shared" si="24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 hidden="1">
      <c r="A90" s="85" t="str">
        <f>IF(C90="","",VLOOKUP('OPĆI DIO'!$C$3,'OPĆI DIO'!$L$6:$U$138,10,FALSE))</f>
        <v>08091</v>
      </c>
      <c r="B90" s="85" t="str">
        <f>IF(C90="","",VLOOKUP('OPĆI DIO'!$C$3,'OPĆI DIO'!$L$6:$U$138,9,FALSE))</f>
        <v>Agencije</v>
      </c>
      <c r="C90" s="288">
        <v>12</v>
      </c>
      <c r="D90" s="85" t="str">
        <f t="shared" si="13"/>
        <v>Sredstva učešća za pomoći</v>
      </c>
      <c r="E90" s="90">
        <v>3292</v>
      </c>
      <c r="F90" s="85" t="str">
        <f t="shared" si="14"/>
        <v>Premije osiguranja</v>
      </c>
      <c r="G90" s="123" t="s">
        <v>1093</v>
      </c>
      <c r="H90" s="85" t="str">
        <f t="shared" si="15"/>
        <v>ERASMUS PLUS PROVEDBA PROGRAMA OD 2014. DO 2020.</v>
      </c>
      <c r="I90" s="85" t="str">
        <f t="shared" si="16"/>
        <v>0970</v>
      </c>
      <c r="J90" s="122">
        <v>995.4210631096953</v>
      </c>
      <c r="K90" s="122">
        <v>995.4210631096953</v>
      </c>
      <c r="L90" s="122">
        <v>995.4210631096953</v>
      </c>
      <c r="M90" s="89"/>
      <c r="O90" t="str">
        <f t="shared" si="17"/>
        <v>329</v>
      </c>
      <c r="P90" t="str">
        <f t="shared" si="18"/>
        <v>32</v>
      </c>
      <c r="Q90" t="str">
        <f t="shared" si="19"/>
        <v>12</v>
      </c>
      <c r="R90" t="str">
        <f t="shared" si="20"/>
        <v>97</v>
      </c>
      <c r="V90">
        <v>4211</v>
      </c>
      <c r="W90" t="s">
        <v>172</v>
      </c>
      <c r="Y90" s="251" t="str">
        <f t="shared" si="23"/>
        <v>42</v>
      </c>
      <c r="Z90" t="str">
        <f t="shared" si="24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 hidden="1">
      <c r="A91" s="85" t="str">
        <f>IF(C91="","",VLOOKUP('OPĆI DIO'!$C$3,'OPĆI DIO'!$L$6:$U$138,10,FALSE))</f>
        <v>08091</v>
      </c>
      <c r="B91" s="85" t="str">
        <f>IF(C91="","",VLOOKUP('OPĆI DIO'!$C$3,'OPĆI DIO'!$L$6:$U$138,9,FALSE))</f>
        <v>Agencije</v>
      </c>
      <c r="C91" s="288">
        <v>12</v>
      </c>
      <c r="D91" s="85" t="str">
        <f t="shared" si="13"/>
        <v>Sredstva učešća za pomoći</v>
      </c>
      <c r="E91" s="90">
        <v>3293</v>
      </c>
      <c r="F91" s="85" t="str">
        <f t="shared" si="14"/>
        <v>Reprezentacija</v>
      </c>
      <c r="G91" s="123" t="s">
        <v>1093</v>
      </c>
      <c r="H91" s="85" t="str">
        <f t="shared" si="15"/>
        <v>ERASMUS PLUS PROVEDBA PROGRAMA OD 2014. DO 2020.</v>
      </c>
      <c r="I91" s="85" t="str">
        <f t="shared" si="16"/>
        <v>0970</v>
      </c>
      <c r="J91" s="122">
        <v>265.44561682925212</v>
      </c>
      <c r="K91" s="122">
        <v>398.16842524387812</v>
      </c>
      <c r="L91" s="122">
        <v>398.16842524387812</v>
      </c>
      <c r="M91" s="89"/>
      <c r="O91" t="str">
        <f t="shared" si="17"/>
        <v>329</v>
      </c>
      <c r="P91" t="str">
        <f t="shared" si="18"/>
        <v>32</v>
      </c>
      <c r="Q91" t="str">
        <f t="shared" si="19"/>
        <v>12</v>
      </c>
      <c r="R91" t="str">
        <f t="shared" si="20"/>
        <v>97</v>
      </c>
      <c r="V91">
        <v>4212</v>
      </c>
      <c r="W91" t="s">
        <v>60</v>
      </c>
      <c r="Y91" s="251" t="str">
        <f t="shared" si="23"/>
        <v>42</v>
      </c>
      <c r="Z91" t="str">
        <f t="shared" si="24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 hidden="1">
      <c r="A92" s="85" t="str">
        <f>IF(C92="","",VLOOKUP('OPĆI DIO'!$C$3,'OPĆI DIO'!$L$6:$U$138,10,FALSE))</f>
        <v>08091</v>
      </c>
      <c r="B92" s="85" t="str">
        <f>IF(C92="","",VLOOKUP('OPĆI DIO'!$C$3,'OPĆI DIO'!$L$6:$U$138,9,FALSE))</f>
        <v>Agencije</v>
      </c>
      <c r="C92" s="288">
        <v>12</v>
      </c>
      <c r="D92" s="85" t="str">
        <f t="shared" si="13"/>
        <v>Sredstva učešća za pomoći</v>
      </c>
      <c r="E92" s="90">
        <v>3294</v>
      </c>
      <c r="F92" s="85" t="str">
        <f t="shared" si="14"/>
        <v>Članarine i norme</v>
      </c>
      <c r="G92" s="123" t="s">
        <v>1093</v>
      </c>
      <c r="H92" s="85" t="str">
        <f t="shared" si="15"/>
        <v>ERASMUS PLUS PROVEDBA PROGRAMA OD 2014. DO 2020.</v>
      </c>
      <c r="I92" s="85" t="str">
        <f t="shared" si="16"/>
        <v>0970</v>
      </c>
      <c r="J92" s="122">
        <v>530.89123365850423</v>
      </c>
      <c r="K92" s="122">
        <v>530.89123365850423</v>
      </c>
      <c r="L92" s="122">
        <v>530.89123365850423</v>
      </c>
      <c r="M92" s="89"/>
      <c r="O92" t="str">
        <f t="shared" si="17"/>
        <v>329</v>
      </c>
      <c r="P92" t="str">
        <f t="shared" si="18"/>
        <v>32</v>
      </c>
      <c r="Q92" t="str">
        <f t="shared" si="19"/>
        <v>12</v>
      </c>
      <c r="R92" t="str">
        <f t="shared" si="20"/>
        <v>97</v>
      </c>
      <c r="V92">
        <v>4213</v>
      </c>
      <c r="W92" t="s">
        <v>159</v>
      </c>
      <c r="Y92" s="251" t="str">
        <f t="shared" si="23"/>
        <v>42</v>
      </c>
      <c r="Z92" t="str">
        <f t="shared" si="24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 hidden="1">
      <c r="A93" s="85" t="str">
        <f>IF(C93="","",VLOOKUP('OPĆI DIO'!$C$3,'OPĆI DIO'!$L$6:$U$138,10,FALSE))</f>
        <v>08091</v>
      </c>
      <c r="B93" s="85" t="str">
        <f>IF(C93="","",VLOOKUP('OPĆI DIO'!$C$3,'OPĆI DIO'!$L$6:$U$138,9,FALSE))</f>
        <v>Agencije</v>
      </c>
      <c r="C93" s="288">
        <v>12</v>
      </c>
      <c r="D93" s="85" t="str">
        <f t="shared" si="13"/>
        <v>Sredstva učešća za pomoći</v>
      </c>
      <c r="E93" s="90">
        <v>3295</v>
      </c>
      <c r="F93" s="85" t="str">
        <f t="shared" si="14"/>
        <v>Pristojbe i naknade</v>
      </c>
      <c r="G93" s="123" t="s">
        <v>1093</v>
      </c>
      <c r="H93" s="85" t="str">
        <f t="shared" si="15"/>
        <v>ERASMUS PLUS PROVEDBA PROGRAMA OD 2014. DO 2020.</v>
      </c>
      <c r="I93" s="85" t="str">
        <f t="shared" si="16"/>
        <v>0970</v>
      </c>
      <c r="J93" s="122">
        <v>132.72280841462606</v>
      </c>
      <c r="K93" s="122">
        <v>398.16842524387812</v>
      </c>
      <c r="L93" s="122">
        <v>398.16842524387812</v>
      </c>
      <c r="M93" s="89"/>
      <c r="O93" t="str">
        <f t="shared" si="17"/>
        <v>329</v>
      </c>
      <c r="P93" t="str">
        <f t="shared" si="18"/>
        <v>32</v>
      </c>
      <c r="Q93" t="str">
        <f t="shared" si="19"/>
        <v>12</v>
      </c>
      <c r="R93" t="str">
        <f t="shared" si="20"/>
        <v>97</v>
      </c>
      <c r="V93">
        <v>4214</v>
      </c>
      <c r="W93" t="s">
        <v>160</v>
      </c>
      <c r="Y93" s="251" t="str">
        <f t="shared" si="23"/>
        <v>42</v>
      </c>
      <c r="Z93" t="str">
        <f t="shared" si="24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 hidden="1">
      <c r="A94" s="85" t="str">
        <f>IF(C94="","",VLOOKUP('OPĆI DIO'!$C$3,'OPĆI DIO'!$L$6:$U$138,10,FALSE))</f>
        <v>08091</v>
      </c>
      <c r="B94" s="85" t="str">
        <f>IF(C94="","",VLOOKUP('OPĆI DIO'!$C$3,'OPĆI DIO'!$L$6:$U$138,9,FALSE))</f>
        <v>Agencije</v>
      </c>
      <c r="C94" s="288">
        <v>12</v>
      </c>
      <c r="D94" s="85" t="str">
        <f t="shared" si="13"/>
        <v>Sredstva učešća za pomoći</v>
      </c>
      <c r="E94" s="90">
        <v>3299</v>
      </c>
      <c r="F94" s="85" t="str">
        <f t="shared" si="14"/>
        <v>Ostali nespomenuti rashodi poslovanja</v>
      </c>
      <c r="G94" s="123" t="s">
        <v>1093</v>
      </c>
      <c r="H94" s="85" t="str">
        <f t="shared" si="15"/>
        <v>ERASMUS PLUS PROVEDBA PROGRAMA OD 2014. DO 2020.</v>
      </c>
      <c r="I94" s="85" t="str">
        <f t="shared" si="16"/>
        <v>0970</v>
      </c>
      <c r="J94" s="122">
        <v>132.72280841462606</v>
      </c>
      <c r="K94" s="122">
        <v>132.72280841462606</v>
      </c>
      <c r="L94" s="122">
        <v>132.72280841462606</v>
      </c>
      <c r="M94" s="89"/>
      <c r="O94" t="str">
        <f t="shared" si="17"/>
        <v>329</v>
      </c>
      <c r="P94" t="str">
        <f t="shared" si="18"/>
        <v>32</v>
      </c>
      <c r="Q94" t="str">
        <f t="shared" si="19"/>
        <v>12</v>
      </c>
      <c r="R94" t="str">
        <f t="shared" si="20"/>
        <v>97</v>
      </c>
      <c r="V94">
        <v>4221</v>
      </c>
      <c r="W94" t="s">
        <v>95</v>
      </c>
      <c r="Y94" s="251" t="str">
        <f t="shared" si="23"/>
        <v>42</v>
      </c>
      <c r="Z94" t="str">
        <f t="shared" si="24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 hidden="1">
      <c r="A95" s="85" t="str">
        <f>IF(C95="","",VLOOKUP('OPĆI DIO'!$C$3,'OPĆI DIO'!$L$6:$U$138,10,FALSE))</f>
        <v>08091</v>
      </c>
      <c r="B95" s="85" t="str">
        <f>IF(C95="","",VLOOKUP('OPĆI DIO'!$C$3,'OPĆI DIO'!$L$6:$U$138,9,FALSE))</f>
        <v>Agencije</v>
      </c>
      <c r="C95" s="288">
        <v>12</v>
      </c>
      <c r="D95" s="85" t="str">
        <f t="shared" si="13"/>
        <v>Sredstva učešća za pomoći</v>
      </c>
      <c r="E95" s="90">
        <v>4124</v>
      </c>
      <c r="F95" s="85" t="str">
        <f t="shared" si="14"/>
        <v>Ostala prava</v>
      </c>
      <c r="G95" s="123" t="s">
        <v>1093</v>
      </c>
      <c r="H95" s="85" t="str">
        <f t="shared" si="15"/>
        <v>ERASMUS PLUS PROVEDBA PROGRAMA OD 2014. DO 2020.</v>
      </c>
      <c r="I95" s="85" t="str">
        <f t="shared" si="16"/>
        <v>0970</v>
      </c>
      <c r="J95" s="122">
        <v>0</v>
      </c>
      <c r="K95" s="122">
        <v>0</v>
      </c>
      <c r="L95" s="122">
        <v>0</v>
      </c>
      <c r="M95" s="89"/>
      <c r="O95" t="str">
        <f t="shared" si="17"/>
        <v>412</v>
      </c>
      <c r="P95" t="str">
        <f t="shared" si="18"/>
        <v>41</v>
      </c>
      <c r="Q95" t="str">
        <f t="shared" si="19"/>
        <v>12</v>
      </c>
      <c r="R95" t="str">
        <f t="shared" si="20"/>
        <v>97</v>
      </c>
      <c r="V95">
        <v>4222</v>
      </c>
      <c r="W95" t="s">
        <v>106</v>
      </c>
      <c r="Y95" s="251" t="str">
        <f t="shared" si="23"/>
        <v>42</v>
      </c>
      <c r="Z95" t="str">
        <f t="shared" si="24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 hidden="1">
      <c r="A96" s="85" t="str">
        <f>IF(C96="","",VLOOKUP('OPĆI DIO'!$C$3,'OPĆI DIO'!$L$6:$U$138,10,FALSE))</f>
        <v>08091</v>
      </c>
      <c r="B96" s="85" t="str">
        <f>IF(C96="","",VLOOKUP('OPĆI DIO'!$C$3,'OPĆI DIO'!$L$6:$U$138,9,FALSE))</f>
        <v>Agencije</v>
      </c>
      <c r="C96" s="288">
        <v>12</v>
      </c>
      <c r="D96" s="85" t="str">
        <f t="shared" si="13"/>
        <v>Sredstva učešća za pomoći</v>
      </c>
      <c r="E96" s="90">
        <v>4221</v>
      </c>
      <c r="F96" s="85" t="str">
        <f t="shared" si="14"/>
        <v>Uredska oprema i namještaj</v>
      </c>
      <c r="G96" s="123" t="s">
        <v>1093</v>
      </c>
      <c r="H96" s="85" t="str">
        <f t="shared" si="15"/>
        <v>ERASMUS PLUS PROVEDBA PROGRAMA OD 2014. DO 2020.</v>
      </c>
      <c r="I96" s="85" t="str">
        <f t="shared" si="16"/>
        <v>0970</v>
      </c>
      <c r="J96" s="122">
        <v>1867.4099143937885</v>
      </c>
      <c r="K96" s="122">
        <v>1942.0001327228083</v>
      </c>
      <c r="L96" s="122">
        <v>2019.7756984537791</v>
      </c>
      <c r="M96" s="89"/>
      <c r="O96" t="str">
        <f t="shared" si="17"/>
        <v>422</v>
      </c>
      <c r="P96" t="str">
        <f t="shared" si="18"/>
        <v>42</v>
      </c>
      <c r="Q96" t="str">
        <f t="shared" si="19"/>
        <v>12</v>
      </c>
      <c r="R96" t="str">
        <f t="shared" si="20"/>
        <v>97</v>
      </c>
      <c r="V96">
        <v>4223</v>
      </c>
      <c r="W96" t="s">
        <v>119</v>
      </c>
      <c r="Y96" s="251" t="str">
        <f t="shared" si="23"/>
        <v>42</v>
      </c>
      <c r="Z96" t="str">
        <f t="shared" si="24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 hidden="1">
      <c r="A97" s="85" t="str">
        <f>IF(C97="","",VLOOKUP('OPĆI DIO'!$C$3,'OPĆI DIO'!$L$6:$U$138,10,FALSE))</f>
        <v>08091</v>
      </c>
      <c r="B97" s="85" t="str">
        <f>IF(C97="","",VLOOKUP('OPĆI DIO'!$C$3,'OPĆI DIO'!$L$6:$U$138,9,FALSE))</f>
        <v>Agencije</v>
      </c>
      <c r="C97" s="288">
        <v>11</v>
      </c>
      <c r="D97" s="85" t="str">
        <f t="shared" si="13"/>
        <v>Opći prihodi i primici</v>
      </c>
      <c r="E97" s="90">
        <v>3211</v>
      </c>
      <c r="F97" s="85" t="str">
        <f t="shared" si="14"/>
        <v>Službena putovanja</v>
      </c>
      <c r="G97" s="123" t="s">
        <v>1096</v>
      </c>
      <c r="H97" s="85" t="str">
        <f t="shared" si="15"/>
        <v>PORTAL STUDY IN CROATIA</v>
      </c>
      <c r="I97" s="85" t="str">
        <f t="shared" si="16"/>
        <v>0970</v>
      </c>
      <c r="J97" s="122">
        <v>5972.5263786581718</v>
      </c>
      <c r="K97" s="122">
        <v>5973</v>
      </c>
      <c r="L97" s="122">
        <v>5973</v>
      </c>
      <c r="M97" s="89"/>
      <c r="O97" t="str">
        <f t="shared" si="17"/>
        <v>321</v>
      </c>
      <c r="P97" t="str">
        <f t="shared" si="18"/>
        <v>32</v>
      </c>
      <c r="Q97" t="str">
        <f t="shared" si="19"/>
        <v>11</v>
      </c>
      <c r="R97" t="str">
        <f t="shared" si="20"/>
        <v>97</v>
      </c>
      <c r="V97">
        <v>4224</v>
      </c>
      <c r="W97" t="s">
        <v>112</v>
      </c>
      <c r="Y97" s="251" t="str">
        <f t="shared" si="23"/>
        <v>42</v>
      </c>
      <c r="Z97" t="str">
        <f t="shared" si="24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 hidden="1">
      <c r="A98" s="85" t="str">
        <f>IF(C98="","",VLOOKUP('OPĆI DIO'!$C$3,'OPĆI DIO'!$L$6:$U$138,10,FALSE))</f>
        <v>08091</v>
      </c>
      <c r="B98" s="85" t="str">
        <f>IF(C98="","",VLOOKUP('OPĆI DIO'!$C$3,'OPĆI DIO'!$L$6:$U$138,9,FALSE))</f>
        <v>Agencije</v>
      </c>
      <c r="C98" s="288">
        <v>11</v>
      </c>
      <c r="D98" s="85" t="str">
        <f t="shared" si="13"/>
        <v>Opći prihodi i primici</v>
      </c>
      <c r="E98" s="90">
        <v>3213</v>
      </c>
      <c r="F98" s="85" t="str">
        <f t="shared" si="14"/>
        <v>Stručno usavršavanje zaposlenika</v>
      </c>
      <c r="G98" s="123" t="s">
        <v>1096</v>
      </c>
      <c r="H98" s="85" t="str">
        <f t="shared" si="15"/>
        <v>PORTAL STUDY IN CROATIA</v>
      </c>
      <c r="I98" s="85" t="str">
        <f t="shared" si="16"/>
        <v>0970</v>
      </c>
      <c r="J98" s="122">
        <v>2654.4561682925209</v>
      </c>
      <c r="K98" s="122">
        <v>2654</v>
      </c>
      <c r="L98" s="122">
        <v>2654</v>
      </c>
      <c r="M98" s="89"/>
      <c r="O98" t="str">
        <f t="shared" si="17"/>
        <v>321</v>
      </c>
      <c r="P98" t="str">
        <f t="shared" si="18"/>
        <v>32</v>
      </c>
      <c r="Q98" t="str">
        <f t="shared" si="19"/>
        <v>11</v>
      </c>
      <c r="R98" t="str">
        <f t="shared" si="20"/>
        <v>97</v>
      </c>
      <c r="V98">
        <v>4225</v>
      </c>
      <c r="W98" t="s">
        <v>116</v>
      </c>
      <c r="Y98" s="251" t="str">
        <f t="shared" si="23"/>
        <v>42</v>
      </c>
      <c r="Z98" t="str">
        <f t="shared" si="24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 hidden="1">
      <c r="A99" s="85" t="str">
        <f>IF(C99="","",VLOOKUP('OPĆI DIO'!$C$3,'OPĆI DIO'!$L$6:$U$138,10,FALSE))</f>
        <v>08091</v>
      </c>
      <c r="B99" s="85" t="str">
        <f>IF(C99="","",VLOOKUP('OPĆI DIO'!$C$3,'OPĆI DIO'!$L$6:$U$138,9,FALSE))</f>
        <v>Agencije</v>
      </c>
      <c r="C99" s="288">
        <v>11</v>
      </c>
      <c r="D99" s="85" t="str">
        <f t="shared" si="13"/>
        <v>Opći prihodi i primici</v>
      </c>
      <c r="E99" s="90">
        <v>3233</v>
      </c>
      <c r="F99" s="85" t="str">
        <f t="shared" si="14"/>
        <v>Usluge promidžbe i informiranja</v>
      </c>
      <c r="G99" s="123" t="s">
        <v>1096</v>
      </c>
      <c r="H99" s="85" t="str">
        <f t="shared" si="15"/>
        <v>PORTAL STUDY IN CROATIA</v>
      </c>
      <c r="I99" s="85" t="str">
        <f t="shared" si="16"/>
        <v>0970</v>
      </c>
      <c r="J99" s="122">
        <v>4973</v>
      </c>
      <c r="K99" s="122">
        <v>4973</v>
      </c>
      <c r="L99" s="122">
        <v>4973</v>
      </c>
      <c r="M99" s="89"/>
      <c r="O99" t="str">
        <f t="shared" si="17"/>
        <v>323</v>
      </c>
      <c r="P99" t="str">
        <f t="shared" si="18"/>
        <v>32</v>
      </c>
      <c r="Q99" t="str">
        <f t="shared" si="19"/>
        <v>11</v>
      </c>
      <c r="R99" t="str">
        <f t="shared" si="20"/>
        <v>97</v>
      </c>
      <c r="V99">
        <v>4226</v>
      </c>
      <c r="W99" t="s">
        <v>161</v>
      </c>
      <c r="Y99" s="251" t="str">
        <f t="shared" si="23"/>
        <v>42</v>
      </c>
      <c r="Z99" t="str">
        <f t="shared" si="24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 hidden="1">
      <c r="A100" s="85" t="str">
        <f>IF(C100="","",VLOOKUP('OPĆI DIO'!$C$3,'OPĆI DIO'!$L$6:$U$138,10,FALSE))</f>
        <v>08091</v>
      </c>
      <c r="B100" s="85" t="str">
        <f>IF(C100="","",VLOOKUP('OPĆI DIO'!$C$3,'OPĆI DIO'!$L$6:$U$138,9,FALSE))</f>
        <v>Agencije</v>
      </c>
      <c r="C100" s="288">
        <v>11</v>
      </c>
      <c r="D100" s="85" t="str">
        <f t="shared" si="13"/>
        <v>Opći prihodi i primici</v>
      </c>
      <c r="E100" s="90">
        <v>3235</v>
      </c>
      <c r="F100" s="85" t="str">
        <f t="shared" si="14"/>
        <v>Zakupnine i najamnine</v>
      </c>
      <c r="G100" s="123" t="s">
        <v>1096</v>
      </c>
      <c r="H100" s="85" t="str">
        <f t="shared" si="15"/>
        <v>PORTAL STUDY IN CROATIA</v>
      </c>
      <c r="I100" s="85" t="str">
        <f t="shared" si="16"/>
        <v>0970</v>
      </c>
      <c r="J100" s="122">
        <v>17695</v>
      </c>
      <c r="K100" s="122">
        <v>17695</v>
      </c>
      <c r="L100" s="122">
        <v>17695</v>
      </c>
      <c r="M100" s="89"/>
      <c r="O100" t="str">
        <f t="shared" si="17"/>
        <v>323</v>
      </c>
      <c r="P100" t="str">
        <f t="shared" si="18"/>
        <v>32</v>
      </c>
      <c r="Q100" t="str">
        <f t="shared" si="19"/>
        <v>11</v>
      </c>
      <c r="R100" t="str">
        <f t="shared" si="20"/>
        <v>97</v>
      </c>
      <c r="V100">
        <v>4227</v>
      </c>
      <c r="W100" t="s">
        <v>129</v>
      </c>
      <c r="Y100" s="251" t="str">
        <f t="shared" si="23"/>
        <v>42</v>
      </c>
      <c r="Z100" t="str">
        <f t="shared" si="24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 hidden="1">
      <c r="A101" s="85" t="str">
        <f>IF(C101="","",VLOOKUP('OPĆI DIO'!$C$3,'OPĆI DIO'!$L$6:$U$138,10,FALSE))</f>
        <v>08091</v>
      </c>
      <c r="B101" s="85" t="str">
        <f>IF(C101="","",VLOOKUP('OPĆI DIO'!$C$3,'OPĆI DIO'!$L$6:$U$138,9,FALSE))</f>
        <v>Agencije</v>
      </c>
      <c r="C101" s="288">
        <v>11</v>
      </c>
      <c r="D101" s="85" t="str">
        <f t="shared" si="13"/>
        <v>Opći prihodi i primici</v>
      </c>
      <c r="E101" s="90">
        <v>3237</v>
      </c>
      <c r="F101" s="85" t="str">
        <f t="shared" si="14"/>
        <v>Intelektualne i osobne usluge</v>
      </c>
      <c r="G101" s="123" t="s">
        <v>1096</v>
      </c>
      <c r="H101" s="85" t="str">
        <f t="shared" si="15"/>
        <v>PORTAL STUDY IN CROATIA</v>
      </c>
      <c r="I101" s="85" t="str">
        <f t="shared" si="16"/>
        <v>0970</v>
      </c>
      <c r="J101" s="122">
        <v>6000</v>
      </c>
      <c r="K101" s="122">
        <v>6000</v>
      </c>
      <c r="L101" s="122">
        <v>6000</v>
      </c>
      <c r="M101" s="89"/>
      <c r="O101" t="str">
        <f t="shared" si="17"/>
        <v>323</v>
      </c>
      <c r="P101" t="str">
        <f t="shared" si="18"/>
        <v>32</v>
      </c>
      <c r="Q101" t="str">
        <f t="shared" si="19"/>
        <v>11</v>
      </c>
      <c r="R101" t="str">
        <f t="shared" si="20"/>
        <v>97</v>
      </c>
      <c r="V101">
        <v>4231</v>
      </c>
      <c r="W101" t="s">
        <v>162</v>
      </c>
      <c r="Y101" s="251" t="str">
        <f t="shared" si="23"/>
        <v>42</v>
      </c>
      <c r="Z101" t="str">
        <f t="shared" si="24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 hidden="1">
      <c r="A102" s="85" t="str">
        <f>IF(C102="","",VLOOKUP('OPĆI DIO'!$C$3,'OPĆI DIO'!$L$6:$U$138,10,FALSE))</f>
        <v>08091</v>
      </c>
      <c r="B102" s="85" t="str">
        <f>IF(C102="","",VLOOKUP('OPĆI DIO'!$C$3,'OPĆI DIO'!$L$6:$U$138,9,FALSE))</f>
        <v>Agencije</v>
      </c>
      <c r="C102" s="288">
        <v>11</v>
      </c>
      <c r="D102" s="85" t="str">
        <f t="shared" si="13"/>
        <v>Opći prihodi i primici</v>
      </c>
      <c r="E102" s="90">
        <v>3238</v>
      </c>
      <c r="F102" s="85" t="str">
        <f t="shared" si="14"/>
        <v>Računalne usluge</v>
      </c>
      <c r="G102" s="123" t="s">
        <v>1096</v>
      </c>
      <c r="H102" s="85" t="str">
        <f t="shared" si="15"/>
        <v>PORTAL STUDY IN CROATIA</v>
      </c>
      <c r="I102" s="85" t="str">
        <f t="shared" si="16"/>
        <v>0970</v>
      </c>
      <c r="J102" s="122">
        <v>0</v>
      </c>
      <c r="K102" s="122">
        <v>0</v>
      </c>
      <c r="L102" s="122">
        <v>0</v>
      </c>
      <c r="M102" s="89"/>
      <c r="O102" t="str">
        <f t="shared" si="17"/>
        <v>323</v>
      </c>
      <c r="P102" t="str">
        <f t="shared" si="18"/>
        <v>32</v>
      </c>
      <c r="Q102" t="str">
        <f t="shared" si="19"/>
        <v>11</v>
      </c>
      <c r="R102" t="str">
        <f t="shared" si="20"/>
        <v>97</v>
      </c>
      <c r="V102">
        <v>4233</v>
      </c>
      <c r="W102" t="s">
        <v>170</v>
      </c>
      <c r="Y102" s="251" t="str">
        <f t="shared" ref="Y102:Y129" si="25">LEFT(V102,2)</f>
        <v>42</v>
      </c>
      <c r="Z102" t="str">
        <f t="shared" si="24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 hidden="1">
      <c r="A103" s="85" t="str">
        <f>IF(C103="","",VLOOKUP('OPĆI DIO'!$C$3,'OPĆI DIO'!$L$6:$U$138,10,FALSE))</f>
        <v>08091</v>
      </c>
      <c r="B103" s="85" t="str">
        <f>IF(C103="","",VLOOKUP('OPĆI DIO'!$C$3,'OPĆI DIO'!$L$6:$U$138,9,FALSE))</f>
        <v>Agencije</v>
      </c>
      <c r="C103" s="288">
        <v>11</v>
      </c>
      <c r="D103" s="85" t="str">
        <f t="shared" si="13"/>
        <v>Opći prihodi i primici</v>
      </c>
      <c r="E103" s="90">
        <v>3239</v>
      </c>
      <c r="F103" s="85" t="str">
        <f t="shared" si="14"/>
        <v>Ostale usluge</v>
      </c>
      <c r="G103" s="123" t="s">
        <v>1096</v>
      </c>
      <c r="H103" s="85" t="str">
        <f t="shared" si="15"/>
        <v>PORTAL STUDY IN CROATIA</v>
      </c>
      <c r="I103" s="85" t="str">
        <f t="shared" si="16"/>
        <v>0970</v>
      </c>
      <c r="J103" s="122">
        <v>0</v>
      </c>
      <c r="K103" s="122">
        <v>0</v>
      </c>
      <c r="L103" s="122">
        <v>0</v>
      </c>
      <c r="M103" s="89"/>
      <c r="O103" t="str">
        <f t="shared" si="17"/>
        <v>323</v>
      </c>
      <c r="P103" t="str">
        <f t="shared" si="18"/>
        <v>32</v>
      </c>
      <c r="Q103" t="str">
        <f t="shared" si="19"/>
        <v>11</v>
      </c>
      <c r="R103" t="str">
        <f t="shared" si="20"/>
        <v>97</v>
      </c>
      <c r="V103">
        <v>4241</v>
      </c>
      <c r="W103" t="s">
        <v>107</v>
      </c>
      <c r="Y103" s="251" t="str">
        <f t="shared" si="25"/>
        <v>42</v>
      </c>
      <c r="Z103" t="str">
        <f t="shared" si="24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 hidden="1">
      <c r="A104" s="85" t="str">
        <f>IF(C104="","",VLOOKUP('OPĆI DIO'!$C$3,'OPĆI DIO'!$L$6:$U$138,10,FALSE))</f>
        <v>08091</v>
      </c>
      <c r="B104" s="85" t="str">
        <f>IF(C104="","",VLOOKUP('OPĆI DIO'!$C$3,'OPĆI DIO'!$L$6:$U$138,9,FALSE))</f>
        <v>Agencije</v>
      </c>
      <c r="C104" s="288">
        <v>11</v>
      </c>
      <c r="D104" s="85" t="str">
        <f t="shared" si="13"/>
        <v>Opći prihodi i primici</v>
      </c>
      <c r="E104" s="90">
        <v>3292</v>
      </c>
      <c r="F104" s="85" t="str">
        <f t="shared" si="14"/>
        <v>Premije osiguranja</v>
      </c>
      <c r="G104" s="123" t="s">
        <v>1096</v>
      </c>
      <c r="H104" s="85" t="str">
        <f t="shared" si="15"/>
        <v>PORTAL STUDY IN CROATIA</v>
      </c>
      <c r="I104" s="85" t="str">
        <f t="shared" si="16"/>
        <v>0970</v>
      </c>
      <c r="J104" s="122">
        <v>53.089123365850419</v>
      </c>
      <c r="K104" s="122">
        <v>53</v>
      </c>
      <c r="L104" s="122">
        <v>53</v>
      </c>
      <c r="M104" s="89"/>
      <c r="O104" t="str">
        <f t="shared" si="17"/>
        <v>329</v>
      </c>
      <c r="P104" t="str">
        <f t="shared" si="18"/>
        <v>32</v>
      </c>
      <c r="Q104" t="str">
        <f t="shared" si="19"/>
        <v>11</v>
      </c>
      <c r="R104" t="str">
        <f t="shared" si="20"/>
        <v>97</v>
      </c>
      <c r="V104">
        <v>4242</v>
      </c>
      <c r="W104" t="s">
        <v>139</v>
      </c>
      <c r="Y104" s="251" t="str">
        <f t="shared" si="25"/>
        <v>42</v>
      </c>
      <c r="Z104" t="str">
        <f t="shared" si="24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 hidden="1">
      <c r="A105" s="85" t="str">
        <f>IF(C105="","",VLOOKUP('OPĆI DIO'!$C$3,'OPĆI DIO'!$L$6:$U$138,10,FALSE))</f>
        <v>08091</v>
      </c>
      <c r="B105" s="85" t="str">
        <f>IF(C105="","",VLOOKUP('OPĆI DIO'!$C$3,'OPĆI DIO'!$L$6:$U$138,9,FALSE))</f>
        <v>Agencije</v>
      </c>
      <c r="C105" s="288">
        <v>11</v>
      </c>
      <c r="D105" s="85" t="str">
        <f t="shared" si="13"/>
        <v>Opći prihodi i primici</v>
      </c>
      <c r="E105" s="90">
        <v>4262</v>
      </c>
      <c r="F105" s="85" t="str">
        <f t="shared" si="14"/>
        <v>Ulaganja u računalne programe</v>
      </c>
      <c r="G105" s="123" t="s">
        <v>1096</v>
      </c>
      <c r="H105" s="85" t="str">
        <f t="shared" si="15"/>
        <v>PORTAL STUDY IN CROATIA</v>
      </c>
      <c r="I105" s="85" t="str">
        <f t="shared" si="16"/>
        <v>0970</v>
      </c>
      <c r="J105" s="122">
        <v>665.20671577410576</v>
      </c>
      <c r="K105" s="122">
        <v>665</v>
      </c>
      <c r="L105" s="122">
        <v>665</v>
      </c>
      <c r="M105" s="89"/>
      <c r="O105" t="str">
        <f t="shared" si="17"/>
        <v>426</v>
      </c>
      <c r="P105" t="str">
        <f t="shared" si="18"/>
        <v>42</v>
      </c>
      <c r="Q105" t="str">
        <f t="shared" si="19"/>
        <v>11</v>
      </c>
      <c r="R105" t="str">
        <f t="shared" si="20"/>
        <v>97</v>
      </c>
      <c r="V105">
        <v>4244</v>
      </c>
      <c r="W105" t="s">
        <v>171</v>
      </c>
      <c r="Y105" s="251" t="str">
        <f t="shared" si="25"/>
        <v>42</v>
      </c>
      <c r="Z105" t="str">
        <f t="shared" si="24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 hidden="1">
      <c r="A106" s="85" t="str">
        <f>IF(C106="","",VLOOKUP('OPĆI DIO'!$C$3,'OPĆI DIO'!$L$6:$U$138,10,FALSE))</f>
        <v>08091</v>
      </c>
      <c r="B106" s="85" t="str">
        <f>IF(C106="","",VLOOKUP('OPĆI DIO'!$C$3,'OPĆI DIO'!$L$6:$U$138,9,FALSE))</f>
        <v>Agencije</v>
      </c>
      <c r="C106" s="289">
        <v>12</v>
      </c>
      <c r="D106" s="85" t="str">
        <f t="shared" si="13"/>
        <v>Sredstva učešća za pomoći</v>
      </c>
      <c r="E106" s="90">
        <v>3111</v>
      </c>
      <c r="F106" s="85" t="str">
        <f t="shared" si="14"/>
        <v>Plaće za redovan rad</v>
      </c>
      <c r="G106" s="123" t="s">
        <v>5278</v>
      </c>
      <c r="H106" s="85" t="str">
        <f t="shared" si="15"/>
        <v/>
      </c>
      <c r="I106" s="85" t="str">
        <f t="shared" si="16"/>
        <v/>
      </c>
      <c r="J106" s="122">
        <v>0</v>
      </c>
      <c r="K106" s="122">
        <v>0</v>
      </c>
      <c r="L106" s="122">
        <v>0</v>
      </c>
      <c r="M106" s="89"/>
      <c r="O106" t="str">
        <f t="shared" si="17"/>
        <v>311</v>
      </c>
      <c r="P106" t="str">
        <f t="shared" si="18"/>
        <v>31</v>
      </c>
      <c r="Q106" t="str">
        <f t="shared" si="19"/>
        <v>12</v>
      </c>
      <c r="R106" t="str">
        <f t="shared" si="20"/>
        <v/>
      </c>
      <c r="V106">
        <v>4251</v>
      </c>
      <c r="W106" t="s">
        <v>163</v>
      </c>
      <c r="Y106" s="251" t="str">
        <f t="shared" si="25"/>
        <v>42</v>
      </c>
      <c r="Z106" t="str">
        <f t="shared" si="24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 hidden="1">
      <c r="A107" s="85" t="str">
        <f>IF(C107="","",VLOOKUP('OPĆI DIO'!$C$3,'OPĆI DIO'!$L$6:$U$138,10,FALSE))</f>
        <v>08091</v>
      </c>
      <c r="B107" s="85" t="str">
        <f>IF(C107="","",VLOOKUP('OPĆI DIO'!$C$3,'OPĆI DIO'!$L$6:$U$138,9,FALSE))</f>
        <v>Agencije</v>
      </c>
      <c r="C107" s="289">
        <v>12</v>
      </c>
      <c r="D107" s="85" t="str">
        <f t="shared" si="13"/>
        <v>Sredstva učešća za pomoći</v>
      </c>
      <c r="E107" s="90">
        <v>3132</v>
      </c>
      <c r="F107" s="85" t="str">
        <f t="shared" si="14"/>
        <v>Doprinosi za obvezno zdravstveno osiguranje</v>
      </c>
      <c r="G107" s="123" t="s">
        <v>5278</v>
      </c>
      <c r="H107" s="85" t="str">
        <f t="shared" si="15"/>
        <v/>
      </c>
      <c r="I107" s="85" t="str">
        <f t="shared" si="16"/>
        <v/>
      </c>
      <c r="J107" s="122">
        <v>0</v>
      </c>
      <c r="K107" s="122">
        <v>0</v>
      </c>
      <c r="L107" s="122">
        <v>0</v>
      </c>
      <c r="M107" s="89"/>
      <c r="O107" t="str">
        <f t="shared" si="17"/>
        <v>313</v>
      </c>
      <c r="P107" t="str">
        <f t="shared" si="18"/>
        <v>31</v>
      </c>
      <c r="Q107" t="str">
        <f t="shared" si="19"/>
        <v>12</v>
      </c>
      <c r="R107" t="str">
        <f t="shared" si="20"/>
        <v/>
      </c>
      <c r="V107">
        <v>4252</v>
      </c>
      <c r="W107" t="s">
        <v>164</v>
      </c>
      <c r="Y107" s="251" t="str">
        <f t="shared" si="25"/>
        <v>42</v>
      </c>
      <c r="Z107" t="str">
        <f t="shared" si="24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 hidden="1">
      <c r="A108" s="85" t="str">
        <f>IF(C108="","",VLOOKUP('OPĆI DIO'!$C$3,'OPĆI DIO'!$L$6:$U$138,10,FALSE))</f>
        <v>08091</v>
      </c>
      <c r="B108" s="85" t="str">
        <f>IF(C108="","",VLOOKUP('OPĆI DIO'!$C$3,'OPĆI DIO'!$L$6:$U$138,9,FALSE))</f>
        <v>Agencije</v>
      </c>
      <c r="C108" s="289">
        <v>12</v>
      </c>
      <c r="D108" s="85" t="str">
        <f t="shared" si="13"/>
        <v>Sredstva učešća za pomoći</v>
      </c>
      <c r="E108" s="90">
        <v>3111</v>
      </c>
      <c r="F108" s="85" t="str">
        <f t="shared" si="14"/>
        <v>Plaće za redovan rad</v>
      </c>
      <c r="G108" s="123" t="s">
        <v>1098</v>
      </c>
      <c r="H108" s="85" t="str">
        <f t="shared" si="15"/>
        <v>EUROPSKE SNAGE SOLIDARNOSTI PROVEDBA PROGRAMA 2018. DO 2020.</v>
      </c>
      <c r="I108" s="85" t="str">
        <f t="shared" si="16"/>
        <v>0970</v>
      </c>
      <c r="J108" s="122">
        <v>68997.495892229083</v>
      </c>
      <c r="K108" s="122">
        <v>72076.434109761758</v>
      </c>
      <c r="L108" s="122">
        <v>70721.245577012407</v>
      </c>
      <c r="M108" s="89"/>
      <c r="O108" t="str">
        <f t="shared" si="17"/>
        <v>311</v>
      </c>
      <c r="P108" t="str">
        <f t="shared" si="18"/>
        <v>31</v>
      </c>
      <c r="Q108" t="str">
        <f t="shared" si="19"/>
        <v>12</v>
      </c>
      <c r="R108" t="str">
        <f t="shared" si="20"/>
        <v>97</v>
      </c>
      <c r="V108">
        <v>4262</v>
      </c>
      <c r="W108" t="s">
        <v>108</v>
      </c>
      <c r="Y108" s="251" t="str">
        <f t="shared" si="25"/>
        <v>42</v>
      </c>
      <c r="Z108" t="str">
        <f t="shared" si="24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 hidden="1">
      <c r="A109" s="85" t="str">
        <f>IF(C109="","",VLOOKUP('OPĆI DIO'!$C$3,'OPĆI DIO'!$L$6:$U$138,10,FALSE))</f>
        <v>08091</v>
      </c>
      <c r="B109" s="85" t="str">
        <f>IF(C109="","",VLOOKUP('OPĆI DIO'!$C$3,'OPĆI DIO'!$L$6:$U$138,9,FALSE))</f>
        <v>Agencije</v>
      </c>
      <c r="C109" s="289">
        <v>12</v>
      </c>
      <c r="D109" s="85" t="str">
        <f t="shared" si="13"/>
        <v>Sredstva učešća za pomoći</v>
      </c>
      <c r="E109" s="90">
        <v>3121</v>
      </c>
      <c r="F109" s="85" t="str">
        <f t="shared" si="14"/>
        <v>Ostali rashodi za zaposlene</v>
      </c>
      <c r="G109" s="123" t="s">
        <v>1098</v>
      </c>
      <c r="H109" s="85" t="str">
        <f t="shared" si="15"/>
        <v>EUROPSKE SNAGE SOLIDARNOSTI PROVEDBA PROGRAMA 2018. DO 2020.</v>
      </c>
      <c r="I109" s="85" t="str">
        <f t="shared" si="16"/>
        <v>0970</v>
      </c>
      <c r="J109" s="122">
        <v>9290.596589023824</v>
      </c>
      <c r="K109" s="122">
        <v>9290.596589023824</v>
      </c>
      <c r="L109" s="122">
        <v>9290.596589023824</v>
      </c>
      <c r="M109" s="89"/>
      <c r="O109" t="str">
        <f t="shared" si="17"/>
        <v>312</v>
      </c>
      <c r="P109" t="str">
        <f t="shared" si="18"/>
        <v>31</v>
      </c>
      <c r="Q109" t="str">
        <f t="shared" si="19"/>
        <v>12</v>
      </c>
      <c r="R109" t="str">
        <f t="shared" si="20"/>
        <v>97</v>
      </c>
      <c r="V109">
        <v>4263</v>
      </c>
      <c r="W109" t="s">
        <v>165</v>
      </c>
      <c r="Y109" s="251" t="str">
        <f t="shared" si="25"/>
        <v>42</v>
      </c>
      <c r="Z109" t="str">
        <f t="shared" si="24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 hidden="1">
      <c r="A110" s="85" t="str">
        <f>IF(C110="","",VLOOKUP('OPĆI DIO'!$C$3,'OPĆI DIO'!$L$6:$U$138,10,FALSE))</f>
        <v>08091</v>
      </c>
      <c r="B110" s="85" t="str">
        <f>IF(C110="","",VLOOKUP('OPĆI DIO'!$C$3,'OPĆI DIO'!$L$6:$U$138,9,FALSE))</f>
        <v>Agencije</v>
      </c>
      <c r="C110" s="289">
        <v>12</v>
      </c>
      <c r="D110" s="85" t="str">
        <f t="shared" si="13"/>
        <v>Sredstva učešća za pomoći</v>
      </c>
      <c r="E110" s="90">
        <v>3132</v>
      </c>
      <c r="F110" s="85" t="str">
        <f t="shared" si="14"/>
        <v>Doprinosi za obvezno zdravstveno osiguranje</v>
      </c>
      <c r="G110" s="123" t="s">
        <v>1098</v>
      </c>
      <c r="H110" s="85" t="str">
        <f t="shared" si="15"/>
        <v>EUROPSKE SNAGE SOLIDARNOSTI PROVEDBA PROGRAMA 2018. DO 2020.</v>
      </c>
      <c r="I110" s="85" t="str">
        <f t="shared" si="16"/>
        <v>0970</v>
      </c>
      <c r="J110" s="122">
        <v>11381.693171411507</v>
      </c>
      <c r="K110" s="122">
        <v>11889.588851284092</v>
      </c>
      <c r="L110" s="122">
        <v>11666.039577941468</v>
      </c>
      <c r="M110" s="89"/>
      <c r="O110" t="str">
        <f t="shared" si="17"/>
        <v>313</v>
      </c>
      <c r="P110" t="str">
        <f t="shared" si="18"/>
        <v>31</v>
      </c>
      <c r="Q110" t="str">
        <f t="shared" si="19"/>
        <v>12</v>
      </c>
      <c r="R110" t="str">
        <f t="shared" si="20"/>
        <v>97</v>
      </c>
      <c r="V110">
        <v>4264</v>
      </c>
      <c r="W110" t="s">
        <v>120</v>
      </c>
      <c r="Y110" s="251" t="str">
        <f t="shared" si="25"/>
        <v>42</v>
      </c>
      <c r="Z110" t="str">
        <f t="shared" si="24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 hidden="1">
      <c r="A111" s="85" t="str">
        <f>IF(C111="","",VLOOKUP('OPĆI DIO'!$C$3,'OPĆI DIO'!$L$6:$U$138,10,FALSE))</f>
        <v>08091</v>
      </c>
      <c r="B111" s="85" t="str">
        <f>IF(C111="","",VLOOKUP('OPĆI DIO'!$C$3,'OPĆI DIO'!$L$6:$U$138,9,FALSE))</f>
        <v>Agencije</v>
      </c>
      <c r="C111" s="289">
        <v>12</v>
      </c>
      <c r="D111" s="85" t="str">
        <f t="shared" si="13"/>
        <v>Sredstva učešća za pomoći</v>
      </c>
      <c r="E111" s="90">
        <v>3211</v>
      </c>
      <c r="F111" s="85" t="str">
        <f t="shared" si="14"/>
        <v>Službena putovanja</v>
      </c>
      <c r="G111" s="123" t="s">
        <v>1098</v>
      </c>
      <c r="H111" s="85" t="str">
        <f t="shared" si="15"/>
        <v>EUROPSKE SNAGE SOLIDARNOSTI PROVEDBA PROGRAMA 2018. DO 2020.</v>
      </c>
      <c r="I111" s="85" t="str">
        <f t="shared" si="16"/>
        <v>0970</v>
      </c>
      <c r="J111" s="122">
        <v>4755.4582254960515</v>
      </c>
      <c r="K111" s="122">
        <v>5176.1895281704155</v>
      </c>
      <c r="L111" s="122">
        <v>6038.887782865485</v>
      </c>
      <c r="M111" s="89"/>
      <c r="O111" t="str">
        <f t="shared" si="17"/>
        <v>321</v>
      </c>
      <c r="P111" t="str">
        <f t="shared" si="18"/>
        <v>32</v>
      </c>
      <c r="Q111" t="str">
        <f t="shared" si="19"/>
        <v>12</v>
      </c>
      <c r="R111" t="str">
        <f t="shared" si="20"/>
        <v>97</v>
      </c>
      <c r="V111">
        <v>4312</v>
      </c>
      <c r="W111" t="s">
        <v>122</v>
      </c>
      <c r="Y111" s="251" t="str">
        <f t="shared" si="25"/>
        <v>43</v>
      </c>
      <c r="Z111" t="str">
        <f t="shared" si="24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 hidden="1">
      <c r="A112" s="85" t="str">
        <f>IF(C112="","",VLOOKUP('OPĆI DIO'!$C$3,'OPĆI DIO'!$L$6:$U$138,10,FALSE))</f>
        <v>08091</v>
      </c>
      <c r="B112" s="85" t="str">
        <f>IF(C112="","",VLOOKUP('OPĆI DIO'!$C$3,'OPĆI DIO'!$L$6:$U$138,9,FALSE))</f>
        <v>Agencije</v>
      </c>
      <c r="C112" s="289">
        <v>12</v>
      </c>
      <c r="D112" s="85" t="str">
        <f t="shared" si="13"/>
        <v>Sredstva učešća za pomoći</v>
      </c>
      <c r="E112" s="90">
        <v>3212</v>
      </c>
      <c r="F112" s="85" t="str">
        <f t="shared" si="14"/>
        <v>Naknade za prijevoz, za rad na terenu i odvojeni život</v>
      </c>
      <c r="G112" s="123" t="s">
        <v>1098</v>
      </c>
      <c r="H112" s="85" t="str">
        <f t="shared" si="15"/>
        <v>EUROPSKE SNAGE SOLIDARNOSTI PROVEDBA PROGRAMA 2018. DO 2020.</v>
      </c>
      <c r="I112" s="85" t="str">
        <f t="shared" si="16"/>
        <v>0970</v>
      </c>
      <c r="J112" s="122">
        <v>3981.6842524387812</v>
      </c>
      <c r="K112" s="122">
        <v>3981.6842524387812</v>
      </c>
      <c r="L112" s="122">
        <v>4645.298294511912</v>
      </c>
      <c r="M112" s="89"/>
      <c r="O112" t="str">
        <f t="shared" si="17"/>
        <v>321</v>
      </c>
      <c r="P112" t="str">
        <f t="shared" si="18"/>
        <v>32</v>
      </c>
      <c r="Q112" t="str">
        <f t="shared" si="19"/>
        <v>12</v>
      </c>
      <c r="R112" t="str">
        <f t="shared" si="20"/>
        <v>97</v>
      </c>
      <c r="V112">
        <v>4411</v>
      </c>
      <c r="W112" t="s">
        <v>166</v>
      </c>
      <c r="Y112" s="251" t="str">
        <f t="shared" si="25"/>
        <v>44</v>
      </c>
      <c r="Z112" t="str">
        <f t="shared" si="24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 hidden="1">
      <c r="A113" s="85" t="str">
        <f>IF(C113="","",VLOOKUP('OPĆI DIO'!$C$3,'OPĆI DIO'!$L$6:$U$138,10,FALSE))</f>
        <v>08091</v>
      </c>
      <c r="B113" s="85" t="str">
        <f>IF(C113="","",VLOOKUP('OPĆI DIO'!$C$3,'OPĆI DIO'!$L$6:$U$138,9,FALSE))</f>
        <v>Agencije</v>
      </c>
      <c r="C113" s="289">
        <v>12</v>
      </c>
      <c r="D113" s="85" t="str">
        <f t="shared" si="13"/>
        <v>Sredstva učešća za pomoći</v>
      </c>
      <c r="E113" s="90">
        <v>3213</v>
      </c>
      <c r="F113" s="85" t="str">
        <f t="shared" si="14"/>
        <v>Stručno usavršavanje zaposlenika</v>
      </c>
      <c r="G113" s="123" t="s">
        <v>1098</v>
      </c>
      <c r="H113" s="85" t="str">
        <f t="shared" si="15"/>
        <v>EUROPSKE SNAGE SOLIDARNOSTI PROVEDBA PROGRAMA 2018. DO 2020.</v>
      </c>
      <c r="I113" s="85" t="str">
        <f t="shared" si="16"/>
        <v>0970</v>
      </c>
      <c r="J113" s="122">
        <v>0</v>
      </c>
      <c r="K113" s="122">
        <v>0</v>
      </c>
      <c r="L113" s="122">
        <v>0</v>
      </c>
      <c r="M113" s="89"/>
      <c r="O113" t="str">
        <f t="shared" si="17"/>
        <v>321</v>
      </c>
      <c r="P113" t="str">
        <f t="shared" si="18"/>
        <v>32</v>
      </c>
      <c r="Q113" t="str">
        <f t="shared" si="19"/>
        <v>12</v>
      </c>
      <c r="R113" t="str">
        <f t="shared" si="20"/>
        <v>97</v>
      </c>
      <c r="V113">
        <v>4511</v>
      </c>
      <c r="W113" t="s">
        <v>121</v>
      </c>
      <c r="Y113" s="251" t="str">
        <f t="shared" si="25"/>
        <v>45</v>
      </c>
      <c r="Z113" t="str">
        <f t="shared" si="24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 hidden="1">
      <c r="A114" s="85" t="str">
        <f>IF(C114="","",VLOOKUP('OPĆI DIO'!$C$3,'OPĆI DIO'!$L$6:$U$138,10,FALSE))</f>
        <v>08091</v>
      </c>
      <c r="B114" s="85" t="str">
        <f>IF(C114="","",VLOOKUP('OPĆI DIO'!$C$3,'OPĆI DIO'!$L$6:$U$138,9,FALSE))</f>
        <v>Agencije</v>
      </c>
      <c r="C114" s="289">
        <v>12</v>
      </c>
      <c r="D114" s="85" t="str">
        <f t="shared" si="13"/>
        <v>Sredstva učešća za pomoći</v>
      </c>
      <c r="E114" s="90">
        <v>3214</v>
      </c>
      <c r="F114" s="85" t="str">
        <f t="shared" si="14"/>
        <v>Ostale naknade troškova zaposlenima</v>
      </c>
      <c r="G114" s="123" t="s">
        <v>1098</v>
      </c>
      <c r="H114" s="85" t="str">
        <f t="shared" si="15"/>
        <v>EUROPSKE SNAGE SOLIDARNOSTI PROVEDBA PROGRAMA 2018. DO 2020.</v>
      </c>
      <c r="I114" s="85" t="str">
        <f t="shared" si="16"/>
        <v>0970</v>
      </c>
      <c r="J114" s="122">
        <v>66.361404207313029</v>
      </c>
      <c r="K114" s="122">
        <v>66.361404207313029</v>
      </c>
      <c r="L114" s="122">
        <v>66.361404207313029</v>
      </c>
      <c r="M114" s="89"/>
      <c r="O114" t="str">
        <f t="shared" si="17"/>
        <v>321</v>
      </c>
      <c r="P114" t="str">
        <f t="shared" si="18"/>
        <v>32</v>
      </c>
      <c r="Q114" t="str">
        <f t="shared" si="19"/>
        <v>12</v>
      </c>
      <c r="R114" t="str">
        <f t="shared" si="20"/>
        <v>97</v>
      </c>
      <c r="V114">
        <v>4521</v>
      </c>
      <c r="W114" t="s">
        <v>140</v>
      </c>
      <c r="Y114" s="251" t="str">
        <f t="shared" si="25"/>
        <v>45</v>
      </c>
      <c r="Z114" t="str">
        <f t="shared" si="24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 hidden="1">
      <c r="A115" s="85" t="str">
        <f>IF(C115="","",VLOOKUP('OPĆI DIO'!$C$3,'OPĆI DIO'!$L$6:$U$138,10,FALSE))</f>
        <v>08091</v>
      </c>
      <c r="B115" s="85" t="str">
        <f>IF(C115="","",VLOOKUP('OPĆI DIO'!$C$3,'OPĆI DIO'!$L$6:$U$138,9,FALSE))</f>
        <v>Agencije</v>
      </c>
      <c r="C115" s="289">
        <v>12</v>
      </c>
      <c r="D115" s="85" t="str">
        <f t="shared" si="13"/>
        <v>Sredstva učešća za pomoći</v>
      </c>
      <c r="E115" s="90">
        <v>3221</v>
      </c>
      <c r="F115" s="85" t="str">
        <f t="shared" si="14"/>
        <v>Uredski materijal i ostali materijalni rashodi</v>
      </c>
      <c r="G115" s="123" t="s">
        <v>1098</v>
      </c>
      <c r="H115" s="85" t="str">
        <f t="shared" si="15"/>
        <v>EUROPSKE SNAGE SOLIDARNOSTI PROVEDBA PROGRAMA 2018. DO 2020.</v>
      </c>
      <c r="I115" s="85" t="str">
        <f t="shared" si="16"/>
        <v>0970</v>
      </c>
      <c r="J115" s="122">
        <v>0</v>
      </c>
      <c r="K115" s="122">
        <v>0</v>
      </c>
      <c r="L115" s="122">
        <v>0</v>
      </c>
      <c r="M115" s="89"/>
      <c r="O115" t="str">
        <f t="shared" si="17"/>
        <v>322</v>
      </c>
      <c r="P115" t="str">
        <f t="shared" si="18"/>
        <v>32</v>
      </c>
      <c r="Q115" t="str">
        <f t="shared" si="19"/>
        <v>12</v>
      </c>
      <c r="R115" t="str">
        <f t="shared" si="20"/>
        <v>97</v>
      </c>
      <c r="V115">
        <v>4531</v>
      </c>
      <c r="W115" t="s">
        <v>183</v>
      </c>
      <c r="Y115" s="251" t="str">
        <f t="shared" si="25"/>
        <v>45</v>
      </c>
      <c r="Z115" t="str">
        <f t="shared" si="24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 hidden="1">
      <c r="A116" s="85" t="str">
        <f>IF(C116="","",VLOOKUP('OPĆI DIO'!$C$3,'OPĆI DIO'!$L$6:$U$138,10,FALSE))</f>
        <v>08091</v>
      </c>
      <c r="B116" s="85" t="str">
        <f>IF(C116="","",VLOOKUP('OPĆI DIO'!$C$3,'OPĆI DIO'!$L$6:$U$138,9,FALSE))</f>
        <v>Agencije</v>
      </c>
      <c r="C116" s="289">
        <v>12</v>
      </c>
      <c r="D116" s="85" t="str">
        <f t="shared" si="13"/>
        <v>Sredstva učešća za pomoći</v>
      </c>
      <c r="E116" s="90">
        <v>3225</v>
      </c>
      <c r="F116" s="85" t="str">
        <f t="shared" si="14"/>
        <v>Sitni inventar i auto gume</v>
      </c>
      <c r="G116" s="123" t="s">
        <v>1098</v>
      </c>
      <c r="H116" s="85" t="str">
        <f t="shared" si="15"/>
        <v>EUROPSKE SNAGE SOLIDARNOSTI PROVEDBA PROGRAMA 2018. DO 2020.</v>
      </c>
      <c r="I116" s="85" t="str">
        <f t="shared" si="16"/>
        <v>0970</v>
      </c>
      <c r="J116" s="122">
        <v>0</v>
      </c>
      <c r="K116" s="122">
        <v>0</v>
      </c>
      <c r="L116" s="122">
        <v>0</v>
      </c>
      <c r="M116" s="89"/>
      <c r="O116" t="str">
        <f t="shared" si="17"/>
        <v>322</v>
      </c>
      <c r="P116" t="str">
        <f t="shared" si="18"/>
        <v>32</v>
      </c>
      <c r="Q116" t="str">
        <f t="shared" si="19"/>
        <v>12</v>
      </c>
      <c r="R116" t="str">
        <f t="shared" si="20"/>
        <v>97</v>
      </c>
      <c r="V116">
        <v>4541</v>
      </c>
      <c r="W116" t="s">
        <v>135</v>
      </c>
      <c r="Y116" s="251" t="str">
        <f t="shared" si="25"/>
        <v>45</v>
      </c>
      <c r="Z116" t="str">
        <f t="shared" si="24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 hidden="1">
      <c r="A117" s="85" t="str">
        <f>IF(C117="","",VLOOKUP('OPĆI DIO'!$C$3,'OPĆI DIO'!$L$6:$U$138,10,FALSE))</f>
        <v>08091</v>
      </c>
      <c r="B117" s="85" t="str">
        <f>IF(C117="","",VLOOKUP('OPĆI DIO'!$C$3,'OPĆI DIO'!$L$6:$U$138,9,FALSE))</f>
        <v>Agencije</v>
      </c>
      <c r="C117" s="289">
        <v>12</v>
      </c>
      <c r="D117" s="85" t="str">
        <f t="shared" si="13"/>
        <v>Sredstva učešća za pomoći</v>
      </c>
      <c r="E117" s="90">
        <v>3231</v>
      </c>
      <c r="F117" s="85" t="str">
        <f t="shared" si="14"/>
        <v>Usluge telefona, pošte i prijevoza</v>
      </c>
      <c r="G117" s="123" t="s">
        <v>1098</v>
      </c>
      <c r="H117" s="85" t="str">
        <f t="shared" si="15"/>
        <v>EUROPSKE SNAGE SOLIDARNOSTI PROVEDBA PROGRAMA 2018. DO 2020.</v>
      </c>
      <c r="I117" s="85" t="str">
        <f t="shared" si="16"/>
        <v>0970</v>
      </c>
      <c r="J117" s="122">
        <v>398.16842524387812</v>
      </c>
      <c r="K117" s="122">
        <v>398.16842524387812</v>
      </c>
      <c r="L117" s="122">
        <v>682.85884929325096</v>
      </c>
      <c r="M117" s="89"/>
      <c r="O117" t="str">
        <f t="shared" si="17"/>
        <v>323</v>
      </c>
      <c r="P117" t="str">
        <f t="shared" si="18"/>
        <v>32</v>
      </c>
      <c r="Q117" t="str">
        <f t="shared" si="19"/>
        <v>12</v>
      </c>
      <c r="R117" t="str">
        <f t="shared" si="20"/>
        <v>97</v>
      </c>
      <c r="V117">
        <v>5121</v>
      </c>
      <c r="W117" t="s">
        <v>191</v>
      </c>
      <c r="Y117" s="251" t="str">
        <f t="shared" si="25"/>
        <v>51</v>
      </c>
      <c r="Z117" t="str">
        <f t="shared" si="24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 hidden="1">
      <c r="A118" s="85" t="str">
        <f>IF(C118="","",VLOOKUP('OPĆI DIO'!$C$3,'OPĆI DIO'!$L$6:$U$138,10,FALSE))</f>
        <v>08091</v>
      </c>
      <c r="B118" s="85" t="str">
        <f>IF(C118="","",VLOOKUP('OPĆI DIO'!$C$3,'OPĆI DIO'!$L$6:$U$138,9,FALSE))</f>
        <v>Agencije</v>
      </c>
      <c r="C118" s="289">
        <v>12</v>
      </c>
      <c r="D118" s="85" t="str">
        <f t="shared" si="13"/>
        <v>Sredstva učešća za pomoći</v>
      </c>
      <c r="E118" s="90">
        <v>3233</v>
      </c>
      <c r="F118" s="85" t="str">
        <f t="shared" si="14"/>
        <v>Usluge promidžbe i informiranja</v>
      </c>
      <c r="G118" s="123" t="s">
        <v>1098</v>
      </c>
      <c r="H118" s="85" t="str">
        <f t="shared" si="15"/>
        <v>EUROPSKE SNAGE SOLIDARNOSTI PROVEDBA PROGRAMA 2018. DO 2020.</v>
      </c>
      <c r="I118" s="85" t="str">
        <f t="shared" si="16"/>
        <v>0970</v>
      </c>
      <c r="J118" s="122">
        <v>2654.4561682925209</v>
      </c>
      <c r="K118" s="122">
        <v>2654.4561682925209</v>
      </c>
      <c r="L118" s="122">
        <v>2654.4561682925209</v>
      </c>
      <c r="M118" s="89"/>
      <c r="O118" t="str">
        <f t="shared" si="17"/>
        <v>323</v>
      </c>
      <c r="P118" t="str">
        <f t="shared" si="18"/>
        <v>32</v>
      </c>
      <c r="Q118" t="str">
        <f t="shared" si="19"/>
        <v>12</v>
      </c>
      <c r="R118" t="str">
        <f t="shared" si="20"/>
        <v>97</v>
      </c>
      <c r="V118">
        <v>5443</v>
      </c>
      <c r="W118" t="s">
        <v>167</v>
      </c>
      <c r="Y118" s="251" t="str">
        <f t="shared" si="25"/>
        <v>54</v>
      </c>
      <c r="Z118" t="str">
        <f t="shared" si="24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 hidden="1">
      <c r="A119" s="85" t="str">
        <f>IF(C119="","",VLOOKUP('OPĆI DIO'!$C$3,'OPĆI DIO'!$L$6:$U$138,10,FALSE))</f>
        <v>08091</v>
      </c>
      <c r="B119" s="85" t="str">
        <f>IF(C119="","",VLOOKUP('OPĆI DIO'!$C$3,'OPĆI DIO'!$L$6:$U$138,9,FALSE))</f>
        <v>Agencije</v>
      </c>
      <c r="C119" s="289">
        <v>12</v>
      </c>
      <c r="D119" s="85" t="str">
        <f t="shared" si="13"/>
        <v>Sredstva učešća za pomoći</v>
      </c>
      <c r="E119" s="90">
        <v>3235</v>
      </c>
      <c r="F119" s="85" t="str">
        <f t="shared" si="14"/>
        <v>Zakupnine i najamnine</v>
      </c>
      <c r="G119" s="123" t="s">
        <v>1098</v>
      </c>
      <c r="H119" s="85" t="str">
        <f t="shared" si="15"/>
        <v>EUROPSKE SNAGE SOLIDARNOSTI PROVEDBA PROGRAMA 2018. DO 2020.</v>
      </c>
      <c r="I119" s="85" t="str">
        <f t="shared" si="16"/>
        <v>0970</v>
      </c>
      <c r="J119" s="122">
        <v>11015.993098413961</v>
      </c>
      <c r="K119" s="122">
        <v>11745.968544694406</v>
      </c>
      <c r="L119" s="122">
        <v>14599.508925608865</v>
      </c>
      <c r="M119" s="89"/>
      <c r="O119" t="str">
        <f t="shared" si="17"/>
        <v>323</v>
      </c>
      <c r="P119" t="str">
        <f t="shared" si="18"/>
        <v>32</v>
      </c>
      <c r="Q119" t="str">
        <f t="shared" si="19"/>
        <v>12</v>
      </c>
      <c r="R119" t="str">
        <f t="shared" si="20"/>
        <v>97</v>
      </c>
      <c r="V119">
        <v>5121</v>
      </c>
      <c r="W119" t="s">
        <v>640</v>
      </c>
      <c r="Y119" s="251" t="str">
        <f t="shared" si="25"/>
        <v>51</v>
      </c>
      <c r="Z119" t="str">
        <f t="shared" ref="Z119:Z129" si="26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 hidden="1">
      <c r="A120" s="85" t="str">
        <f>IF(C120="","",VLOOKUP('OPĆI DIO'!$C$3,'OPĆI DIO'!$L$6:$U$138,10,FALSE))</f>
        <v>08091</v>
      </c>
      <c r="B120" s="85" t="str">
        <f>IF(C120="","",VLOOKUP('OPĆI DIO'!$C$3,'OPĆI DIO'!$L$6:$U$138,9,FALSE))</f>
        <v>Agencije</v>
      </c>
      <c r="C120" s="289">
        <v>12</v>
      </c>
      <c r="D120" s="85" t="str">
        <f t="shared" si="13"/>
        <v>Sredstva učešća za pomoći</v>
      </c>
      <c r="E120" s="90">
        <v>3236</v>
      </c>
      <c r="F120" s="85" t="str">
        <f t="shared" si="14"/>
        <v>Zdravstvene i veterinarske usluge</v>
      </c>
      <c r="G120" s="123" t="s">
        <v>1098</v>
      </c>
      <c r="H120" s="85" t="str">
        <f t="shared" si="15"/>
        <v>EUROPSKE SNAGE SOLIDARNOSTI PROVEDBA PROGRAMA 2018. DO 2020.</v>
      </c>
      <c r="I120" s="85" t="str">
        <f t="shared" si="16"/>
        <v>0970</v>
      </c>
      <c r="J120" s="122">
        <v>0</v>
      </c>
      <c r="K120" s="122">
        <v>0</v>
      </c>
      <c r="L120" s="122">
        <v>0</v>
      </c>
      <c r="M120" s="89"/>
      <c r="O120" t="str">
        <f t="shared" si="17"/>
        <v>323</v>
      </c>
      <c r="P120" t="str">
        <f t="shared" si="18"/>
        <v>32</v>
      </c>
      <c r="Q120" t="str">
        <f t="shared" si="19"/>
        <v>12</v>
      </c>
      <c r="R120" t="str">
        <f t="shared" si="20"/>
        <v>97</v>
      </c>
      <c r="V120">
        <v>5122</v>
      </c>
      <c r="W120" t="s">
        <v>641</v>
      </c>
      <c r="Y120" s="251" t="str">
        <f t="shared" si="25"/>
        <v>51</v>
      </c>
      <c r="Z120" t="str">
        <f t="shared" si="26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 hidden="1">
      <c r="A121" s="85" t="str">
        <f>IF(C121="","",VLOOKUP('OPĆI DIO'!$C$3,'OPĆI DIO'!$L$6:$U$138,10,FALSE))</f>
        <v>08091</v>
      </c>
      <c r="B121" s="85" t="str">
        <f>IF(C121="","",VLOOKUP('OPĆI DIO'!$C$3,'OPĆI DIO'!$L$6:$U$138,9,FALSE))</f>
        <v>Agencije</v>
      </c>
      <c r="C121" s="289">
        <v>12</v>
      </c>
      <c r="D121" s="85" t="str">
        <f t="shared" si="13"/>
        <v>Sredstva učešća za pomoći</v>
      </c>
      <c r="E121" s="90">
        <v>3237</v>
      </c>
      <c r="F121" s="85" t="str">
        <f t="shared" si="14"/>
        <v>Intelektualne i osobne usluge</v>
      </c>
      <c r="G121" s="123" t="s">
        <v>1098</v>
      </c>
      <c r="H121" s="85" t="str">
        <f t="shared" si="15"/>
        <v>EUROPSKE SNAGE SOLIDARNOSTI PROVEDBA PROGRAMA 2018. DO 2020.</v>
      </c>
      <c r="I121" s="85" t="str">
        <f t="shared" si="16"/>
        <v>0970</v>
      </c>
      <c r="J121" s="122">
        <v>6636.1404207313026</v>
      </c>
      <c r="K121" s="122">
        <v>6636.1404207313026</v>
      </c>
      <c r="L121" s="122">
        <v>6901.5860375605544</v>
      </c>
      <c r="M121" s="89"/>
      <c r="O121" t="str">
        <f t="shared" si="17"/>
        <v>323</v>
      </c>
      <c r="P121" t="str">
        <f t="shared" si="18"/>
        <v>32</v>
      </c>
      <c r="Q121" t="str">
        <f t="shared" si="19"/>
        <v>12</v>
      </c>
      <c r="R121" t="str">
        <f t="shared" si="20"/>
        <v>97</v>
      </c>
      <c r="V121">
        <v>5141</v>
      </c>
      <c r="W121" t="s">
        <v>642</v>
      </c>
      <c r="Y121" s="251" t="str">
        <f t="shared" si="25"/>
        <v>51</v>
      </c>
      <c r="Z121" t="str">
        <f t="shared" si="26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 hidden="1">
      <c r="A122" s="85" t="str">
        <f>IF(C122="","",VLOOKUP('OPĆI DIO'!$C$3,'OPĆI DIO'!$L$6:$U$138,10,FALSE))</f>
        <v>08091</v>
      </c>
      <c r="B122" s="85" t="str">
        <f>IF(C122="","",VLOOKUP('OPĆI DIO'!$C$3,'OPĆI DIO'!$L$6:$U$138,9,FALSE))</f>
        <v>Agencije</v>
      </c>
      <c r="C122" s="289">
        <v>12</v>
      </c>
      <c r="D122" s="85" t="str">
        <f t="shared" si="13"/>
        <v>Sredstva učešća za pomoći</v>
      </c>
      <c r="E122" s="90">
        <v>3238</v>
      </c>
      <c r="F122" s="85" t="str">
        <f t="shared" si="14"/>
        <v>Računalne usluge</v>
      </c>
      <c r="G122" s="123" t="s">
        <v>1098</v>
      </c>
      <c r="H122" s="85" t="str">
        <f t="shared" si="15"/>
        <v>EUROPSKE SNAGE SOLIDARNOSTI PROVEDBA PROGRAMA 2018. DO 2020.</v>
      </c>
      <c r="I122" s="85" t="str">
        <f t="shared" si="16"/>
        <v>0970</v>
      </c>
      <c r="J122" s="122">
        <v>1327.2280841462605</v>
      </c>
      <c r="K122" s="122">
        <v>1327.2280841462605</v>
      </c>
      <c r="L122" s="122">
        <v>1990.8421262193906</v>
      </c>
      <c r="M122" s="89"/>
      <c r="O122" t="str">
        <f t="shared" si="17"/>
        <v>323</v>
      </c>
      <c r="P122" t="str">
        <f t="shared" si="18"/>
        <v>32</v>
      </c>
      <c r="Q122" t="str">
        <f t="shared" si="19"/>
        <v>12</v>
      </c>
      <c r="R122" t="str">
        <f t="shared" si="20"/>
        <v>97</v>
      </c>
      <c r="V122">
        <v>5181</v>
      </c>
      <c r="W122" t="s">
        <v>643</v>
      </c>
      <c r="Y122" s="251" t="str">
        <f t="shared" si="25"/>
        <v>51</v>
      </c>
      <c r="Z122" t="str">
        <f t="shared" si="26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 hidden="1">
      <c r="A123" s="85" t="str">
        <f>IF(C123="","",VLOOKUP('OPĆI DIO'!$C$3,'OPĆI DIO'!$L$6:$U$138,10,FALSE))</f>
        <v>08091</v>
      </c>
      <c r="B123" s="85" t="str">
        <f>IF(C123="","",VLOOKUP('OPĆI DIO'!$C$3,'OPĆI DIO'!$L$6:$U$138,9,FALSE))</f>
        <v>Agencije</v>
      </c>
      <c r="C123" s="289">
        <v>12</v>
      </c>
      <c r="D123" s="85" t="str">
        <f t="shared" si="13"/>
        <v>Sredstva učešća za pomoći</v>
      </c>
      <c r="E123" s="90">
        <v>3239</v>
      </c>
      <c r="F123" s="85" t="str">
        <f t="shared" si="14"/>
        <v>Ostale usluge</v>
      </c>
      <c r="G123" s="123" t="s">
        <v>1098</v>
      </c>
      <c r="H123" s="85" t="str">
        <f t="shared" si="15"/>
        <v>EUROPSKE SNAGE SOLIDARNOSTI PROVEDBA PROGRAMA 2018. DO 2020.</v>
      </c>
      <c r="I123" s="85" t="str">
        <f t="shared" si="16"/>
        <v>0970</v>
      </c>
      <c r="J123" s="122">
        <v>1327.2280841462605</v>
      </c>
      <c r="K123" s="122">
        <v>1327.2280841462605</v>
      </c>
      <c r="L123" s="122">
        <v>1990.8421262193906</v>
      </c>
      <c r="M123" s="89"/>
      <c r="O123" t="str">
        <f t="shared" si="17"/>
        <v>323</v>
      </c>
      <c r="P123" t="str">
        <f t="shared" si="18"/>
        <v>32</v>
      </c>
      <c r="Q123" t="str">
        <f t="shared" si="19"/>
        <v>12</v>
      </c>
      <c r="R123" t="str">
        <f t="shared" si="20"/>
        <v>97</v>
      </c>
      <c r="V123">
        <v>5183</v>
      </c>
      <c r="W123" t="s">
        <v>644</v>
      </c>
      <c r="Y123" s="251" t="str">
        <f t="shared" si="25"/>
        <v>51</v>
      </c>
      <c r="Z123" t="str">
        <f t="shared" si="26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 hidden="1">
      <c r="A124" s="85" t="str">
        <f>IF(C124="","",VLOOKUP('OPĆI DIO'!$C$3,'OPĆI DIO'!$L$6:$U$138,10,FALSE))</f>
        <v>08091</v>
      </c>
      <c r="B124" s="85" t="str">
        <f>IF(C124="","",VLOOKUP('OPĆI DIO'!$C$3,'OPĆI DIO'!$L$6:$U$138,9,FALSE))</f>
        <v>Agencije</v>
      </c>
      <c r="C124" s="289">
        <v>12</v>
      </c>
      <c r="D124" s="85" t="str">
        <f t="shared" si="13"/>
        <v>Sredstva učešća za pomoći</v>
      </c>
      <c r="E124" s="90">
        <v>3241</v>
      </c>
      <c r="F124" s="85" t="str">
        <f t="shared" si="14"/>
        <v>Naknade troškova osobama izvan radnog odnosa</v>
      </c>
      <c r="G124" s="123" t="s">
        <v>1098</v>
      </c>
      <c r="H124" s="85" t="str">
        <f t="shared" si="15"/>
        <v>EUROPSKE SNAGE SOLIDARNOSTI PROVEDBA PROGRAMA 2018. DO 2020.</v>
      </c>
      <c r="I124" s="85" t="str">
        <f t="shared" si="16"/>
        <v>0970</v>
      </c>
      <c r="J124" s="122">
        <v>663.61404207313024</v>
      </c>
      <c r="K124" s="122">
        <v>663.61404207313024</v>
      </c>
      <c r="L124" s="122">
        <v>663.61404207313024</v>
      </c>
      <c r="M124" s="89"/>
      <c r="O124" t="str">
        <f t="shared" si="17"/>
        <v>324</v>
      </c>
      <c r="P124" t="str">
        <f t="shared" si="18"/>
        <v>32</v>
      </c>
      <c r="Q124" t="str">
        <f t="shared" si="19"/>
        <v>12</v>
      </c>
      <c r="R124" t="str">
        <f t="shared" si="20"/>
        <v>97</v>
      </c>
      <c r="V124">
        <v>5422</v>
      </c>
      <c r="W124" t="s">
        <v>645</v>
      </c>
      <c r="Y124" s="251" t="str">
        <f t="shared" si="25"/>
        <v>54</v>
      </c>
      <c r="Z124" t="str">
        <f t="shared" si="26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 hidden="1">
      <c r="A125" s="85" t="str">
        <f>IF(C125="","",VLOOKUP('OPĆI DIO'!$C$3,'OPĆI DIO'!$L$6:$U$138,10,FALSE))</f>
        <v>08091</v>
      </c>
      <c r="B125" s="85" t="str">
        <f>IF(C125="","",VLOOKUP('OPĆI DIO'!$C$3,'OPĆI DIO'!$L$6:$U$138,9,FALSE))</f>
        <v>Agencije</v>
      </c>
      <c r="C125" s="289">
        <v>12</v>
      </c>
      <c r="D125" s="85" t="str">
        <f t="shared" si="13"/>
        <v>Sredstva učešća za pomoći</v>
      </c>
      <c r="E125" s="90">
        <v>3293</v>
      </c>
      <c r="F125" s="85" t="str">
        <f t="shared" si="14"/>
        <v>Reprezentacija</v>
      </c>
      <c r="G125" s="123" t="s">
        <v>1098</v>
      </c>
      <c r="H125" s="85" t="str">
        <f t="shared" si="15"/>
        <v>EUROPSKE SNAGE SOLIDARNOSTI PROVEDBA PROGRAMA 2018. DO 2020.</v>
      </c>
      <c r="I125" s="85" t="str">
        <f t="shared" si="16"/>
        <v>0970</v>
      </c>
      <c r="J125" s="122">
        <v>2654.4561682925209</v>
      </c>
      <c r="K125" s="122">
        <v>2922.8216869068947</v>
      </c>
      <c r="L125" s="122">
        <v>3450.7930187802772</v>
      </c>
      <c r="M125" s="89"/>
      <c r="O125" t="str">
        <f t="shared" si="17"/>
        <v>329</v>
      </c>
      <c r="P125" t="str">
        <f t="shared" si="18"/>
        <v>32</v>
      </c>
      <c r="Q125" t="str">
        <f t="shared" si="19"/>
        <v>12</v>
      </c>
      <c r="R125" t="str">
        <f t="shared" si="20"/>
        <v>97</v>
      </c>
      <c r="V125">
        <v>5431</v>
      </c>
      <c r="W125" t="s">
        <v>265</v>
      </c>
      <c r="Y125" s="251" t="str">
        <f t="shared" si="25"/>
        <v>54</v>
      </c>
      <c r="Z125" t="str">
        <f t="shared" si="26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 hidden="1">
      <c r="A126" s="85" t="str">
        <f>IF(C126="","",VLOOKUP('OPĆI DIO'!$C$3,'OPĆI DIO'!$L$6:$U$138,10,FALSE))</f>
        <v>08091</v>
      </c>
      <c r="B126" s="85" t="str">
        <f>IF(C126="","",VLOOKUP('OPĆI DIO'!$C$3,'OPĆI DIO'!$L$6:$U$138,9,FALSE))</f>
        <v>Agencije</v>
      </c>
      <c r="C126" s="289">
        <v>12</v>
      </c>
      <c r="D126" s="85" t="str">
        <f t="shared" si="13"/>
        <v>Sredstva učešća za pomoći</v>
      </c>
      <c r="E126" s="90">
        <v>4221</v>
      </c>
      <c r="F126" s="85" t="str">
        <f t="shared" si="14"/>
        <v>Uredska oprema i namještaj</v>
      </c>
      <c r="G126" s="123" t="s">
        <v>1098</v>
      </c>
      <c r="H126" s="85" t="str">
        <f t="shared" si="15"/>
        <v>EUROPSKE SNAGE SOLIDARNOSTI PROVEDBA PROGRAMA 2018. DO 2020.</v>
      </c>
      <c r="I126" s="85" t="str">
        <f t="shared" si="16"/>
        <v>0970</v>
      </c>
      <c r="J126" s="122">
        <v>1333.8642245669917</v>
      </c>
      <c r="K126" s="122">
        <v>1387.2187935496715</v>
      </c>
      <c r="L126" s="122">
        <v>1442.696927466985</v>
      </c>
      <c r="M126" s="89"/>
      <c r="O126" t="str">
        <f t="shared" si="17"/>
        <v>422</v>
      </c>
      <c r="P126" t="str">
        <f t="shared" si="18"/>
        <v>42</v>
      </c>
      <c r="Q126" t="str">
        <f t="shared" si="19"/>
        <v>12</v>
      </c>
      <c r="R126" t="str">
        <f t="shared" si="20"/>
        <v>97</v>
      </c>
      <c r="V126">
        <v>5443</v>
      </c>
      <c r="W126" t="s">
        <v>646</v>
      </c>
      <c r="Y126" s="251" t="str">
        <f t="shared" si="25"/>
        <v>54</v>
      </c>
      <c r="Z126" t="str">
        <f t="shared" si="26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 hidden="1">
      <c r="A127" s="85" t="str">
        <f>IF(C127="","",VLOOKUP('OPĆI DIO'!$C$3,'OPĆI DIO'!$L$6:$U$138,10,FALSE))</f>
        <v>08091</v>
      </c>
      <c r="B127" s="85" t="str">
        <f>IF(C127="","",VLOOKUP('OPĆI DIO'!$C$3,'OPĆI DIO'!$L$6:$U$138,9,FALSE))</f>
        <v>Agencije</v>
      </c>
      <c r="C127" s="289">
        <v>12</v>
      </c>
      <c r="D127" s="85" t="str">
        <f t="shared" si="13"/>
        <v>Sredstva učešća za pomoći</v>
      </c>
      <c r="E127" s="90">
        <v>3111</v>
      </c>
      <c r="F127" s="85" t="str">
        <f t="shared" si="14"/>
        <v>Plaće za redovan rad</v>
      </c>
      <c r="G127" s="123" t="s">
        <v>1102</v>
      </c>
      <c r="H127" s="85" t="str">
        <f t="shared" si="15"/>
        <v>ERASMUS PLUS - SUFINANCIRANJE – DIO PROVEDBE MLADI</v>
      </c>
      <c r="I127" s="85" t="str">
        <f t="shared" si="16"/>
        <v>0970</v>
      </c>
      <c r="J127" s="122">
        <v>247998.80549472425</v>
      </c>
      <c r="K127" s="122">
        <v>260398.74576946048</v>
      </c>
      <c r="L127" s="122">
        <v>273418.68305793352</v>
      </c>
      <c r="M127" s="89"/>
      <c r="O127" t="str">
        <f t="shared" si="17"/>
        <v>311</v>
      </c>
      <c r="P127" t="str">
        <f t="shared" si="18"/>
        <v>31</v>
      </c>
      <c r="Q127" t="str">
        <f t="shared" si="19"/>
        <v>12</v>
      </c>
      <c r="R127" t="str">
        <f t="shared" si="20"/>
        <v>97</v>
      </c>
      <c r="V127">
        <v>5445</v>
      </c>
      <c r="W127" t="s">
        <v>647</v>
      </c>
      <c r="Y127" s="251" t="str">
        <f t="shared" si="25"/>
        <v>54</v>
      </c>
      <c r="Z127" t="str">
        <f t="shared" si="26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 hidden="1">
      <c r="A128" s="85" t="str">
        <f>IF(C128="","",VLOOKUP('OPĆI DIO'!$C$3,'OPĆI DIO'!$L$6:$U$138,10,FALSE))</f>
        <v>08091</v>
      </c>
      <c r="B128" s="85" t="str">
        <f>IF(C128="","",VLOOKUP('OPĆI DIO'!$C$3,'OPĆI DIO'!$L$6:$U$138,9,FALSE))</f>
        <v>Agencije</v>
      </c>
      <c r="C128" s="289">
        <v>12</v>
      </c>
      <c r="D128" s="85" t="str">
        <f t="shared" si="13"/>
        <v>Sredstva učešća za pomoći</v>
      </c>
      <c r="E128" s="90">
        <v>3121</v>
      </c>
      <c r="F128" s="85" t="str">
        <f t="shared" si="14"/>
        <v>Ostali rashodi za zaposlene</v>
      </c>
      <c r="G128" s="123" t="s">
        <v>1102</v>
      </c>
      <c r="H128" s="85" t="str">
        <f t="shared" si="15"/>
        <v>ERASMUS PLUS - SUFINANCIRANJE – DIO PROVEDBE MLADI</v>
      </c>
      <c r="I128" s="85" t="str">
        <f t="shared" si="16"/>
        <v>0970</v>
      </c>
      <c r="J128" s="122">
        <v>1327.2280841462605</v>
      </c>
      <c r="K128" s="122">
        <v>1393.5894883535734</v>
      </c>
      <c r="L128" s="122">
        <v>1463.2689627712521</v>
      </c>
      <c r="M128" s="89"/>
      <c r="O128" t="str">
        <f t="shared" si="17"/>
        <v>312</v>
      </c>
      <c r="P128" t="str">
        <f t="shared" si="18"/>
        <v>31</v>
      </c>
      <c r="Q128" t="str">
        <f t="shared" si="19"/>
        <v>12</v>
      </c>
      <c r="R128" t="str">
        <f t="shared" si="20"/>
        <v>97</v>
      </c>
      <c r="V128">
        <v>5453</v>
      </c>
      <c r="W128" t="s">
        <v>648</v>
      </c>
      <c r="Y128" s="251" t="str">
        <f t="shared" si="25"/>
        <v>54</v>
      </c>
      <c r="Z128" t="str">
        <f t="shared" si="26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 hidden="1">
      <c r="A129" s="85" t="str">
        <f>IF(C129="","",VLOOKUP('OPĆI DIO'!$C$3,'OPĆI DIO'!$L$6:$U$138,10,FALSE))</f>
        <v>08091</v>
      </c>
      <c r="B129" s="85" t="str">
        <f>IF(C129="","",VLOOKUP('OPĆI DIO'!$C$3,'OPĆI DIO'!$L$6:$U$138,9,FALSE))</f>
        <v>Agencije</v>
      </c>
      <c r="C129" s="289">
        <v>12</v>
      </c>
      <c r="D129" s="85" t="str">
        <f t="shared" si="13"/>
        <v>Sredstva učešća za pomoći</v>
      </c>
      <c r="E129" s="90">
        <v>3132</v>
      </c>
      <c r="F129" s="85" t="str">
        <f t="shared" si="14"/>
        <v>Doprinosi za obvezno zdravstveno osiguranje</v>
      </c>
      <c r="G129" s="123" t="s">
        <v>1102</v>
      </c>
      <c r="H129" s="85" t="str">
        <f t="shared" si="15"/>
        <v>ERASMUS PLUS - SUFINANCIRANJE – DIO PROVEDBE MLADI</v>
      </c>
      <c r="I129" s="85" t="str">
        <f t="shared" si="16"/>
        <v>0970</v>
      </c>
      <c r="J129" s="122">
        <v>41448.802176654055</v>
      </c>
      <c r="K129" s="122">
        <v>43521.242285486755</v>
      </c>
      <c r="L129" s="122">
        <v>45697.304399761102</v>
      </c>
      <c r="M129" s="89"/>
      <c r="O129" t="str">
        <f t="shared" si="17"/>
        <v>313</v>
      </c>
      <c r="P129" t="str">
        <f t="shared" si="18"/>
        <v>31</v>
      </c>
      <c r="Q129" t="str">
        <f t="shared" si="19"/>
        <v>12</v>
      </c>
      <c r="R129" t="str">
        <f t="shared" si="20"/>
        <v>97</v>
      </c>
      <c r="V129">
        <v>5472</v>
      </c>
      <c r="W129" t="s">
        <v>649</v>
      </c>
      <c r="Y129" s="251" t="str">
        <f t="shared" si="25"/>
        <v>54</v>
      </c>
      <c r="Z129" t="str">
        <f t="shared" si="26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 hidden="1">
      <c r="A130" s="85" t="str">
        <f>IF(C130="","",VLOOKUP('OPĆI DIO'!$C$3,'OPĆI DIO'!$L$6:$U$138,10,FALSE))</f>
        <v>08091</v>
      </c>
      <c r="B130" s="85" t="str">
        <f>IF(C130="","",VLOOKUP('OPĆI DIO'!$C$3,'OPĆI DIO'!$L$6:$U$138,9,FALSE))</f>
        <v>Agencije</v>
      </c>
      <c r="C130" s="289">
        <v>12</v>
      </c>
      <c r="D130" s="85" t="str">
        <f t="shared" si="13"/>
        <v>Sredstva učešća za pomoći</v>
      </c>
      <c r="E130" s="90">
        <v>3211</v>
      </c>
      <c r="F130" s="85" t="str">
        <f t="shared" si="14"/>
        <v>Službena putovanja</v>
      </c>
      <c r="G130" s="123" t="s">
        <v>1102</v>
      </c>
      <c r="H130" s="85" t="str">
        <f t="shared" si="15"/>
        <v>ERASMUS PLUS - SUFINANCIRANJE – DIO PROVEDBE MLADI</v>
      </c>
      <c r="I130" s="85" t="str">
        <f t="shared" si="16"/>
        <v>0970</v>
      </c>
      <c r="J130" s="122">
        <v>7299.7544628044325</v>
      </c>
      <c r="K130" s="122">
        <v>7963.3685048775624</v>
      </c>
      <c r="L130" s="122">
        <v>8626.9825469506923</v>
      </c>
      <c r="M130" s="89"/>
      <c r="O130" t="str">
        <f t="shared" si="17"/>
        <v>321</v>
      </c>
      <c r="P130" t="str">
        <f t="shared" si="18"/>
        <v>32</v>
      </c>
      <c r="Q130" t="str">
        <f t="shared" si="19"/>
        <v>12</v>
      </c>
      <c r="R130" t="str">
        <f t="shared" si="20"/>
        <v>97</v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 hidden="1">
      <c r="A131" s="85" t="str">
        <f>IF(C131="","",VLOOKUP('OPĆI DIO'!$C$3,'OPĆI DIO'!$L$6:$U$138,10,FALSE))</f>
        <v>08091</v>
      </c>
      <c r="B131" s="85" t="str">
        <f>IF(C131="","",VLOOKUP('OPĆI DIO'!$C$3,'OPĆI DIO'!$L$6:$U$138,9,FALSE))</f>
        <v>Agencije</v>
      </c>
      <c r="C131" s="289">
        <v>12</v>
      </c>
      <c r="D131" s="85" t="str">
        <f t="shared" ref="D131:D194" si="27">IFERROR(VLOOKUP(C131,$S$6:$T$24,2,FALSE),"")</f>
        <v>Sredstva učešća za pomoći</v>
      </c>
      <c r="E131" s="90">
        <v>3212</v>
      </c>
      <c r="F131" s="85" t="str">
        <f t="shared" si="14"/>
        <v>Naknade za prijevoz, za rad na terenu i odvojeni život</v>
      </c>
      <c r="G131" s="123" t="s">
        <v>1102</v>
      </c>
      <c r="H131" s="85" t="str">
        <f t="shared" si="15"/>
        <v>ERASMUS PLUS - SUFINANCIRANJE – DIO PROVEDBE MLADI</v>
      </c>
      <c r="I131" s="85" t="str">
        <f t="shared" si="16"/>
        <v>0970</v>
      </c>
      <c r="J131" s="122">
        <v>1327.2280841462605</v>
      </c>
      <c r="K131" s="122">
        <v>1725.3965093901386</v>
      </c>
      <c r="L131" s="122">
        <v>1999.8672771915853</v>
      </c>
      <c r="M131" s="89"/>
      <c r="O131" t="str">
        <f t="shared" si="17"/>
        <v>321</v>
      </c>
      <c r="P131" t="str">
        <f t="shared" si="18"/>
        <v>32</v>
      </c>
      <c r="Q131" t="str">
        <f t="shared" si="19"/>
        <v>12</v>
      </c>
      <c r="R131" t="str">
        <f t="shared" si="20"/>
        <v>97</v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 hidden="1">
      <c r="A132" s="85" t="str">
        <f>IF(C132="","",VLOOKUP('OPĆI DIO'!$C$3,'OPĆI DIO'!$L$6:$U$138,10,FALSE))</f>
        <v>08091</v>
      </c>
      <c r="B132" s="85" t="str">
        <f>IF(C132="","",VLOOKUP('OPĆI DIO'!$C$3,'OPĆI DIO'!$L$6:$U$138,9,FALSE))</f>
        <v>Agencije</v>
      </c>
      <c r="C132" s="289">
        <v>12</v>
      </c>
      <c r="D132" s="85" t="str">
        <f t="shared" si="27"/>
        <v>Sredstva učešća za pomoći</v>
      </c>
      <c r="E132" s="90">
        <v>3213</v>
      </c>
      <c r="F132" s="85" t="str">
        <f t="shared" ref="F132:F195" si="28">IFERROR(VLOOKUP(E132,$V$5:$X$129,2,FALSE),"")</f>
        <v>Stručno usavršavanje zaposlenika</v>
      </c>
      <c r="G132" s="123" t="s">
        <v>1102</v>
      </c>
      <c r="H132" s="85" t="str">
        <f t="shared" ref="H132:H195" si="29">IFERROR(VLOOKUP(G132,$AB$6:$AC$327,2,FALSE),"")</f>
        <v>ERASMUS PLUS - SUFINANCIRANJE – DIO PROVEDBE MLADI</v>
      </c>
      <c r="I132" s="85" t="str">
        <f t="shared" ref="I132:I195" si="30">IFERROR(VLOOKUP(G132,$AB$6:$AF$327,3,FALSE),"")</f>
        <v>0970</v>
      </c>
      <c r="J132" s="122">
        <v>1990.8421262193906</v>
      </c>
      <c r="K132" s="122">
        <v>2116.9287942132855</v>
      </c>
      <c r="L132" s="122">
        <v>2123.5649346340169</v>
      </c>
      <c r="M132" s="89"/>
      <c r="O132" t="str">
        <f t="shared" ref="O132:O195" si="31">LEFT(E132,3)</f>
        <v>321</v>
      </c>
      <c r="P132" t="str">
        <f t="shared" ref="P132:P195" si="32">LEFT(E132,2)</f>
        <v>32</v>
      </c>
      <c r="Q132" t="str">
        <f t="shared" ref="Q132:Q195" si="33">LEFT(C132,3)</f>
        <v>12</v>
      </c>
      <c r="R132" t="str">
        <f t="shared" ref="R132:R195" si="34">MID(I132,2,2)</f>
        <v>97</v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 hidden="1">
      <c r="A133" s="85" t="str">
        <f>IF(C133="","",VLOOKUP('OPĆI DIO'!$C$3,'OPĆI DIO'!$L$6:$U$138,10,FALSE))</f>
        <v>08091</v>
      </c>
      <c r="B133" s="85" t="str">
        <f>IF(C133="","",VLOOKUP('OPĆI DIO'!$C$3,'OPĆI DIO'!$L$6:$U$138,9,FALSE))</f>
        <v>Agencije</v>
      </c>
      <c r="C133" s="289">
        <v>12</v>
      </c>
      <c r="D133" s="85" t="str">
        <f t="shared" si="27"/>
        <v>Sredstva učešća za pomoći</v>
      </c>
      <c r="E133" s="90">
        <v>3233</v>
      </c>
      <c r="F133" s="85" t="str">
        <f t="shared" si="28"/>
        <v>Usluge promidžbe i informiranja</v>
      </c>
      <c r="G133" s="123" t="s">
        <v>1102</v>
      </c>
      <c r="H133" s="85" t="str">
        <f t="shared" si="29"/>
        <v>ERASMUS PLUS - SUFINANCIRANJE – DIO PROVEDBE MLADI</v>
      </c>
      <c r="I133" s="85" t="str">
        <f t="shared" si="30"/>
        <v>0970</v>
      </c>
      <c r="J133" s="122">
        <v>5308.9123365850419</v>
      </c>
      <c r="K133" s="122">
        <v>5308.9123365850419</v>
      </c>
      <c r="L133" s="122">
        <v>5441.6351449996682</v>
      </c>
      <c r="M133" s="89"/>
      <c r="O133" t="str">
        <f t="shared" si="31"/>
        <v>323</v>
      </c>
      <c r="P133" t="str">
        <f t="shared" si="32"/>
        <v>32</v>
      </c>
      <c r="Q133" t="str">
        <f t="shared" si="33"/>
        <v>12</v>
      </c>
      <c r="R133" t="str">
        <f t="shared" si="34"/>
        <v>97</v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 hidden="1">
      <c r="A134" s="85" t="str">
        <f>IF(C134="","",VLOOKUP('OPĆI DIO'!$C$3,'OPĆI DIO'!$L$6:$U$138,10,FALSE))</f>
        <v>08091</v>
      </c>
      <c r="B134" s="85" t="str">
        <f>IF(C134="","",VLOOKUP('OPĆI DIO'!$C$3,'OPĆI DIO'!$L$6:$U$138,9,FALSE))</f>
        <v>Agencije</v>
      </c>
      <c r="C134" s="289">
        <v>12</v>
      </c>
      <c r="D134" s="85" t="str">
        <f t="shared" si="27"/>
        <v>Sredstva učešća za pomoći</v>
      </c>
      <c r="E134" s="90">
        <v>3235</v>
      </c>
      <c r="F134" s="85" t="str">
        <f t="shared" si="28"/>
        <v>Zakupnine i najamnine</v>
      </c>
      <c r="G134" s="123" t="s">
        <v>1102</v>
      </c>
      <c r="H134" s="85" t="str">
        <f t="shared" si="29"/>
        <v>ERASMUS PLUS - SUFINANCIRANJE – DIO PROVEDBE MLADI</v>
      </c>
      <c r="I134" s="85" t="str">
        <f t="shared" si="30"/>
        <v>0970</v>
      </c>
      <c r="J134" s="122">
        <v>4021.2661755922754</v>
      </c>
      <c r="K134" s="122">
        <v>4114.4070608534075</v>
      </c>
      <c r="L134" s="122">
        <v>4114.4070608534075</v>
      </c>
      <c r="M134" s="89"/>
      <c r="O134" t="str">
        <f t="shared" si="31"/>
        <v>323</v>
      </c>
      <c r="P134" t="str">
        <f t="shared" si="32"/>
        <v>32</v>
      </c>
      <c r="Q134" t="str">
        <f t="shared" si="33"/>
        <v>12</v>
      </c>
      <c r="R134" t="str">
        <f t="shared" si="34"/>
        <v>97</v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 hidden="1">
      <c r="A135" s="85" t="str">
        <f>IF(C135="","",VLOOKUP('OPĆI DIO'!$C$3,'OPĆI DIO'!$L$6:$U$138,10,FALSE))</f>
        <v>08091</v>
      </c>
      <c r="B135" s="85" t="str">
        <f>IF(C135="","",VLOOKUP('OPĆI DIO'!$C$3,'OPĆI DIO'!$L$6:$U$138,9,FALSE))</f>
        <v>Agencije</v>
      </c>
      <c r="C135" s="289">
        <v>12</v>
      </c>
      <c r="D135" s="85" t="str">
        <f t="shared" si="27"/>
        <v>Sredstva učešća za pomoći</v>
      </c>
      <c r="E135" s="90">
        <v>3237</v>
      </c>
      <c r="F135" s="85" t="str">
        <f t="shared" si="28"/>
        <v>Intelektualne i osobne usluge</v>
      </c>
      <c r="G135" s="123" t="s">
        <v>1102</v>
      </c>
      <c r="H135" s="85" t="str">
        <f t="shared" si="29"/>
        <v>ERASMUS PLUS - SUFINANCIRANJE – DIO PROVEDBE MLADI</v>
      </c>
      <c r="I135" s="85" t="str">
        <f t="shared" si="30"/>
        <v>0970</v>
      </c>
      <c r="J135" s="122">
        <v>12608.666799389475</v>
      </c>
      <c r="K135" s="122">
        <v>12741.3896078041</v>
      </c>
      <c r="L135" s="122">
        <v>12874.112416218726</v>
      </c>
      <c r="M135" s="89"/>
      <c r="O135" t="str">
        <f t="shared" si="31"/>
        <v>323</v>
      </c>
      <c r="P135" t="str">
        <f t="shared" si="32"/>
        <v>32</v>
      </c>
      <c r="Q135" t="str">
        <f t="shared" si="33"/>
        <v>12</v>
      </c>
      <c r="R135" t="str">
        <f t="shared" si="34"/>
        <v>97</v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 hidden="1">
      <c r="A136" s="85" t="str">
        <f>IF(C136="","",VLOOKUP('OPĆI DIO'!$C$3,'OPĆI DIO'!$L$6:$U$138,10,FALSE))</f>
        <v>08091</v>
      </c>
      <c r="B136" s="85" t="str">
        <f>IF(C136="","",VLOOKUP('OPĆI DIO'!$C$3,'OPĆI DIO'!$L$6:$U$138,9,FALSE))</f>
        <v>Agencije</v>
      </c>
      <c r="C136" s="289">
        <v>12</v>
      </c>
      <c r="D136" s="85" t="str">
        <f t="shared" si="27"/>
        <v>Sredstva učešća za pomoći</v>
      </c>
      <c r="E136" s="90">
        <v>3239</v>
      </c>
      <c r="F136" s="85" t="str">
        <f t="shared" si="28"/>
        <v>Ostale usluge</v>
      </c>
      <c r="G136" s="123" t="s">
        <v>1102</v>
      </c>
      <c r="H136" s="85" t="str">
        <f t="shared" si="29"/>
        <v>ERASMUS PLUS - SUFINANCIRANJE – DIO PROVEDBE MLADI</v>
      </c>
      <c r="I136" s="85" t="str">
        <f t="shared" si="30"/>
        <v>0970</v>
      </c>
      <c r="J136" s="122">
        <v>2654.4561682925209</v>
      </c>
      <c r="K136" s="122">
        <v>2654.4561682925209</v>
      </c>
      <c r="L136" s="122">
        <v>2787.1789767071468</v>
      </c>
      <c r="M136" s="89"/>
      <c r="O136" t="str">
        <f t="shared" si="31"/>
        <v>323</v>
      </c>
      <c r="P136" t="str">
        <f t="shared" si="32"/>
        <v>32</v>
      </c>
      <c r="Q136" t="str">
        <f t="shared" si="33"/>
        <v>12</v>
      </c>
      <c r="R136" t="str">
        <f t="shared" si="34"/>
        <v>97</v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 hidden="1">
      <c r="A137" s="85" t="str">
        <f>IF(C137="","",VLOOKUP('OPĆI DIO'!$C$3,'OPĆI DIO'!$L$6:$U$138,10,FALSE))</f>
        <v>08091</v>
      </c>
      <c r="B137" s="85" t="str">
        <f>IF(C137="","",VLOOKUP('OPĆI DIO'!$C$3,'OPĆI DIO'!$L$6:$U$138,9,FALSE))</f>
        <v>Agencije</v>
      </c>
      <c r="C137" s="289">
        <v>12</v>
      </c>
      <c r="D137" s="85" t="str">
        <f t="shared" si="27"/>
        <v>Sredstva učešća za pomoći</v>
      </c>
      <c r="E137" s="90">
        <v>3241</v>
      </c>
      <c r="F137" s="85" t="str">
        <f t="shared" si="28"/>
        <v>Naknade troškova osobama izvan radnog odnosa</v>
      </c>
      <c r="G137" s="123" t="s">
        <v>1102</v>
      </c>
      <c r="H137" s="85" t="str">
        <f t="shared" si="29"/>
        <v>ERASMUS PLUS - SUFINANCIRANJE – DIO PROVEDBE MLADI</v>
      </c>
      <c r="I137" s="85" t="str">
        <f t="shared" si="30"/>
        <v>0970</v>
      </c>
      <c r="J137" s="122">
        <v>2787.1789767071468</v>
      </c>
      <c r="K137" s="122">
        <v>2919.9017851217732</v>
      </c>
      <c r="L137" s="122">
        <v>3185.3474019510249</v>
      </c>
      <c r="M137" s="89"/>
      <c r="O137" t="str">
        <f t="shared" si="31"/>
        <v>324</v>
      </c>
      <c r="P137" t="str">
        <f t="shared" si="32"/>
        <v>32</v>
      </c>
      <c r="Q137" t="str">
        <f t="shared" si="33"/>
        <v>12</v>
      </c>
      <c r="R137" t="str">
        <f t="shared" si="34"/>
        <v>97</v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 hidden="1">
      <c r="A138" s="85" t="str">
        <f>IF(C138="","",VLOOKUP('OPĆI DIO'!$C$3,'OPĆI DIO'!$L$6:$U$138,10,FALSE))</f>
        <v>08091</v>
      </c>
      <c r="B138" s="85" t="str">
        <f>IF(C138="","",VLOOKUP('OPĆI DIO'!$C$3,'OPĆI DIO'!$L$6:$U$138,9,FALSE))</f>
        <v>Agencije</v>
      </c>
      <c r="C138" s="289">
        <v>12</v>
      </c>
      <c r="D138" s="85" t="str">
        <f t="shared" si="27"/>
        <v>Sredstva učešća za pomoći</v>
      </c>
      <c r="E138" s="90">
        <v>3293</v>
      </c>
      <c r="F138" s="85" t="str">
        <f t="shared" si="28"/>
        <v>Reprezentacija</v>
      </c>
      <c r="G138" s="123" t="s">
        <v>1102</v>
      </c>
      <c r="H138" s="85" t="str">
        <f t="shared" si="29"/>
        <v>ERASMUS PLUS - SUFINANCIRANJE – DIO PROVEDBE MLADI</v>
      </c>
      <c r="I138" s="85" t="str">
        <f t="shared" si="30"/>
        <v>0970</v>
      </c>
      <c r="J138" s="122">
        <v>663.61404207313024</v>
      </c>
      <c r="K138" s="122">
        <v>663.61404207313024</v>
      </c>
      <c r="L138" s="122">
        <v>663.61404207313024</v>
      </c>
      <c r="M138" s="89"/>
      <c r="O138" t="str">
        <f t="shared" si="31"/>
        <v>329</v>
      </c>
      <c r="P138" t="str">
        <f t="shared" si="32"/>
        <v>32</v>
      </c>
      <c r="Q138" t="str">
        <f t="shared" si="33"/>
        <v>12</v>
      </c>
      <c r="R138" t="str">
        <f t="shared" si="34"/>
        <v>97</v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 hidden="1">
      <c r="A139" s="85" t="str">
        <f>IF(C139="","",VLOOKUP('OPĆI DIO'!$C$3,'OPĆI DIO'!$L$6:$U$138,10,FALSE))</f>
        <v>08091</v>
      </c>
      <c r="B139" s="85" t="str">
        <f>IF(C139="","",VLOOKUP('OPĆI DIO'!$C$3,'OPĆI DIO'!$L$6:$U$138,9,FALSE))</f>
        <v>Agencije</v>
      </c>
      <c r="C139" s="289">
        <v>12</v>
      </c>
      <c r="D139" s="85" t="str">
        <f t="shared" si="27"/>
        <v>Sredstva učešća za pomoći</v>
      </c>
      <c r="E139" s="90">
        <v>4221</v>
      </c>
      <c r="F139" s="85" t="str">
        <f t="shared" si="28"/>
        <v>Uredska oprema i namještaj</v>
      </c>
      <c r="G139" s="123" t="s">
        <v>1102</v>
      </c>
      <c r="H139" s="85" t="str">
        <f t="shared" si="29"/>
        <v>ERASMUS PLUS - SUFINANCIRANJE – DIO PROVEDBE MLADI</v>
      </c>
      <c r="I139" s="85" t="str">
        <f t="shared" si="30"/>
        <v>0970</v>
      </c>
      <c r="J139" s="122">
        <v>666.93211228349583</v>
      </c>
      <c r="K139" s="122">
        <v>693.60939677483577</v>
      </c>
      <c r="L139" s="122">
        <v>721.34846373349251</v>
      </c>
      <c r="M139" s="89"/>
      <c r="O139" t="str">
        <f t="shared" si="31"/>
        <v>422</v>
      </c>
      <c r="P139" t="str">
        <f t="shared" si="32"/>
        <v>42</v>
      </c>
      <c r="Q139" t="str">
        <f t="shared" si="33"/>
        <v>12</v>
      </c>
      <c r="R139" t="str">
        <f t="shared" si="34"/>
        <v>97</v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 hidden="1">
      <c r="A140" s="85" t="str">
        <f>IF(C140="","",VLOOKUP('OPĆI DIO'!$C$3,'OPĆI DIO'!$L$6:$U$138,10,FALSE))</f>
        <v>08091</v>
      </c>
      <c r="B140" s="85" t="str">
        <f>IF(C140="","",VLOOKUP('OPĆI DIO'!$C$3,'OPĆI DIO'!$L$6:$U$138,9,FALSE))</f>
        <v>Agencije</v>
      </c>
      <c r="C140" s="289">
        <v>12</v>
      </c>
      <c r="D140" s="85" t="str">
        <f t="shared" si="27"/>
        <v>Sredstva učešća za pomoći</v>
      </c>
      <c r="E140" s="90">
        <v>3111</v>
      </c>
      <c r="F140" s="85" t="str">
        <f t="shared" si="28"/>
        <v>Plaće za redovan rad</v>
      </c>
      <c r="G140" s="123" t="s">
        <v>3515</v>
      </c>
      <c r="H140" s="85" t="str">
        <f t="shared" si="29"/>
        <v>PROVEDBA EUROPASS I EUROGUIDANCE</v>
      </c>
      <c r="I140" s="85" t="str">
        <f t="shared" si="30"/>
        <v>0970</v>
      </c>
      <c r="J140" s="122">
        <v>16260.097737076116</v>
      </c>
      <c r="K140" s="122">
        <v>16910.519875240559</v>
      </c>
      <c r="L140" s="122">
        <v>17586.91788439843</v>
      </c>
      <c r="M140" s="89"/>
      <c r="O140" t="str">
        <f t="shared" si="31"/>
        <v>311</v>
      </c>
      <c r="P140" t="str">
        <f t="shared" si="32"/>
        <v>31</v>
      </c>
      <c r="Q140" t="str">
        <f t="shared" si="33"/>
        <v>12</v>
      </c>
      <c r="R140" t="str">
        <f t="shared" si="34"/>
        <v>97</v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 hidden="1">
      <c r="A141" s="85" t="str">
        <f>IF(C141="","",VLOOKUP('OPĆI DIO'!$C$3,'OPĆI DIO'!$L$6:$U$138,10,FALSE))</f>
        <v>08091</v>
      </c>
      <c r="B141" s="85" t="str">
        <f>IF(C141="","",VLOOKUP('OPĆI DIO'!$C$3,'OPĆI DIO'!$L$6:$U$138,9,FALSE))</f>
        <v>Agencije</v>
      </c>
      <c r="C141" s="289">
        <v>12</v>
      </c>
      <c r="D141" s="85" t="str">
        <f t="shared" si="27"/>
        <v>Sredstva učešća za pomoći</v>
      </c>
      <c r="E141" s="90">
        <v>3132</v>
      </c>
      <c r="F141" s="85" t="str">
        <f t="shared" si="28"/>
        <v>Doprinosi za obvezno zdravstveno osiguranje</v>
      </c>
      <c r="G141" s="123" t="s">
        <v>3515</v>
      </c>
      <c r="H141" s="85" t="str">
        <f t="shared" si="29"/>
        <v>PROVEDBA EUROPASS I EUROGUIDANCE</v>
      </c>
      <c r="I141" s="85" t="str">
        <f t="shared" si="30"/>
        <v>0970</v>
      </c>
      <c r="J141" s="122">
        <v>2681</v>
      </c>
      <c r="K141" s="122">
        <v>2787</v>
      </c>
      <c r="L141" s="122">
        <v>2888</v>
      </c>
      <c r="M141" s="89"/>
      <c r="O141" t="str">
        <f t="shared" si="31"/>
        <v>313</v>
      </c>
      <c r="P141" t="str">
        <f t="shared" si="32"/>
        <v>31</v>
      </c>
      <c r="Q141" t="str">
        <f t="shared" si="33"/>
        <v>12</v>
      </c>
      <c r="R141" t="str">
        <f t="shared" si="34"/>
        <v>97</v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 hidden="1">
      <c r="A142" s="85" t="str">
        <f>IF(C142="","",VLOOKUP('OPĆI DIO'!$C$3,'OPĆI DIO'!$L$6:$U$138,10,FALSE))</f>
        <v>08091</v>
      </c>
      <c r="B142" s="85" t="str">
        <f>IF(C142="","",VLOOKUP('OPĆI DIO'!$C$3,'OPĆI DIO'!$L$6:$U$138,9,FALSE))</f>
        <v>Agencije</v>
      </c>
      <c r="C142" s="289">
        <v>12</v>
      </c>
      <c r="D142" s="85" t="str">
        <f t="shared" si="27"/>
        <v>Sredstva učešća za pomoći</v>
      </c>
      <c r="E142" s="90">
        <v>3111</v>
      </c>
      <c r="F142" s="85" t="str">
        <f t="shared" si="28"/>
        <v>Plaće za redovan rad</v>
      </c>
      <c r="G142" s="123" t="s">
        <v>3517</v>
      </c>
      <c r="H142" s="85" t="str">
        <f t="shared" si="29"/>
        <v>VET RADNA SKUPINA</v>
      </c>
      <c r="I142" s="85" t="str">
        <f t="shared" si="30"/>
        <v>0970</v>
      </c>
      <c r="J142" s="122">
        <v>2694.9366248589818</v>
      </c>
      <c r="K142" s="122">
        <v>2964.5</v>
      </c>
      <c r="L142" s="122">
        <v>3260.9500000000003</v>
      </c>
      <c r="M142" s="89"/>
      <c r="O142" t="str">
        <f t="shared" si="31"/>
        <v>311</v>
      </c>
      <c r="P142" t="str">
        <f t="shared" si="32"/>
        <v>31</v>
      </c>
      <c r="Q142" t="str">
        <f t="shared" si="33"/>
        <v>12</v>
      </c>
      <c r="R142" t="str">
        <f t="shared" si="34"/>
        <v>97</v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 hidden="1">
      <c r="A143" s="85" t="str">
        <f>IF(C143="","",VLOOKUP('OPĆI DIO'!$C$3,'OPĆI DIO'!$L$6:$U$138,10,FALSE))</f>
        <v>08091</v>
      </c>
      <c r="B143" s="85" t="str">
        <f>IF(C143="","",VLOOKUP('OPĆI DIO'!$C$3,'OPĆI DIO'!$L$6:$U$138,9,FALSE))</f>
        <v>Agencije</v>
      </c>
      <c r="C143" s="289">
        <v>12</v>
      </c>
      <c r="D143" s="85" t="str">
        <f t="shared" si="27"/>
        <v>Sredstva učešća za pomoći</v>
      </c>
      <c r="E143" s="90">
        <v>3132</v>
      </c>
      <c r="F143" s="85" t="str">
        <f t="shared" si="28"/>
        <v>Doprinosi za obvezno zdravstveno osiguranje</v>
      </c>
      <c r="G143" s="123" t="s">
        <v>3517</v>
      </c>
      <c r="H143" s="85" t="str">
        <f t="shared" si="29"/>
        <v>VET RADNA SKUPINA</v>
      </c>
      <c r="I143" s="85" t="str">
        <f t="shared" si="30"/>
        <v>0970</v>
      </c>
      <c r="J143" s="122">
        <v>554.91406198155153</v>
      </c>
      <c r="K143" s="122">
        <v>610.50000000000011</v>
      </c>
      <c r="L143" s="122">
        <v>671.55000000000018</v>
      </c>
      <c r="M143" s="89"/>
      <c r="O143" t="str">
        <f t="shared" si="31"/>
        <v>313</v>
      </c>
      <c r="P143" t="str">
        <f t="shared" si="32"/>
        <v>31</v>
      </c>
      <c r="Q143" t="str">
        <f t="shared" si="33"/>
        <v>12</v>
      </c>
      <c r="R143" t="str">
        <f t="shared" si="34"/>
        <v>97</v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 hidden="1">
      <c r="A144" s="85" t="str">
        <f>IF(C144="","",VLOOKUP('OPĆI DIO'!$C$3,'OPĆI DIO'!$L$6:$U$138,10,FALSE))</f>
        <v>08091</v>
      </c>
      <c r="B144" s="85" t="str">
        <f>IF(C144="","",VLOOKUP('OPĆI DIO'!$C$3,'OPĆI DIO'!$L$6:$U$138,9,FALSE))</f>
        <v>Agencije</v>
      </c>
      <c r="C144" s="289">
        <v>12</v>
      </c>
      <c r="D144" s="85" t="str">
        <f t="shared" si="27"/>
        <v>Sredstva učešća za pomoći</v>
      </c>
      <c r="E144" s="90">
        <v>3111</v>
      </c>
      <c r="F144" s="85" t="str">
        <f t="shared" si="28"/>
        <v>Plaće za redovan rad</v>
      </c>
      <c r="G144" s="292" t="s">
        <v>5306</v>
      </c>
      <c r="H144" s="85" t="str">
        <f t="shared" si="29"/>
        <v/>
      </c>
      <c r="I144" s="85" t="str">
        <f t="shared" si="30"/>
        <v/>
      </c>
      <c r="J144" s="122">
        <v>12000</v>
      </c>
      <c r="K144" s="122">
        <v>12600</v>
      </c>
      <c r="L144" s="122">
        <v>13240</v>
      </c>
      <c r="M144" s="89"/>
      <c r="O144" t="str">
        <f t="shared" si="31"/>
        <v>311</v>
      </c>
      <c r="P144" t="str">
        <f t="shared" si="32"/>
        <v>31</v>
      </c>
      <c r="Q144" t="str">
        <f t="shared" si="33"/>
        <v>12</v>
      </c>
      <c r="R144" t="str">
        <f t="shared" si="34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 hidden="1">
      <c r="A145" s="85" t="str">
        <f>IF(C145="","",VLOOKUP('OPĆI DIO'!$C$3,'OPĆI DIO'!$L$6:$U$138,10,FALSE))</f>
        <v>08091</v>
      </c>
      <c r="B145" s="85" t="str">
        <f>IF(C145="","",VLOOKUP('OPĆI DIO'!$C$3,'OPĆI DIO'!$L$6:$U$138,9,FALSE))</f>
        <v>Agencije</v>
      </c>
      <c r="C145" s="289">
        <v>12</v>
      </c>
      <c r="D145" s="85" t="str">
        <f t="shared" si="27"/>
        <v>Sredstva učešća za pomoći</v>
      </c>
      <c r="E145" s="90">
        <v>3132</v>
      </c>
      <c r="F145" s="85" t="str">
        <f t="shared" si="28"/>
        <v>Doprinosi za obvezno zdravstveno osiguranje</v>
      </c>
      <c r="G145" s="292" t="s">
        <v>5306</v>
      </c>
      <c r="H145" s="85" t="str">
        <f t="shared" si="29"/>
        <v/>
      </c>
      <c r="I145" s="85" t="str">
        <f t="shared" si="30"/>
        <v/>
      </c>
      <c r="J145" s="122">
        <v>2400</v>
      </c>
      <c r="K145" s="122">
        <v>2520</v>
      </c>
      <c r="L145" s="122">
        <v>2646</v>
      </c>
      <c r="M145" s="89"/>
      <c r="O145" t="str">
        <f t="shared" si="31"/>
        <v>313</v>
      </c>
      <c r="P145" t="str">
        <f t="shared" si="32"/>
        <v>31</v>
      </c>
      <c r="Q145" t="str">
        <f t="shared" si="33"/>
        <v>12</v>
      </c>
      <c r="R145" t="str">
        <f t="shared" si="34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 hidden="1">
      <c r="A146" s="85" t="str">
        <f>IF(C146="","",VLOOKUP('OPĆI DIO'!$C$3,'OPĆI DIO'!$L$6:$U$138,10,FALSE))</f>
        <v>08091</v>
      </c>
      <c r="B146" s="85" t="str">
        <f>IF(C146="","",VLOOKUP('OPĆI DIO'!$C$3,'OPĆI DIO'!$L$6:$U$138,9,FALSE))</f>
        <v>Agencije</v>
      </c>
      <c r="C146" s="90">
        <v>51</v>
      </c>
      <c r="D146" s="85" t="str">
        <f t="shared" si="27"/>
        <v>Pomoći EU</v>
      </c>
      <c r="E146" s="90">
        <v>3211</v>
      </c>
      <c r="F146" s="85" t="str">
        <f t="shared" si="28"/>
        <v>Službena putovanja</v>
      </c>
      <c r="G146" s="123" t="s">
        <v>1094</v>
      </c>
      <c r="H146" s="85" t="str">
        <f t="shared" si="29"/>
        <v>ERASMUS PLUS – PROJEKTI ZA KORISNIKE OBRAZOVANJE OD 2014. DO 2020.</v>
      </c>
      <c r="I146" s="85" t="str">
        <f t="shared" si="30"/>
        <v>0970</v>
      </c>
      <c r="J146" s="122">
        <v>0</v>
      </c>
      <c r="K146" s="122">
        <v>0</v>
      </c>
      <c r="L146" s="122">
        <v>0</v>
      </c>
      <c r="M146" s="89"/>
      <c r="O146" t="str">
        <f t="shared" si="31"/>
        <v>321</v>
      </c>
      <c r="P146" t="str">
        <f t="shared" si="32"/>
        <v>32</v>
      </c>
      <c r="Q146" t="str">
        <f t="shared" si="33"/>
        <v>51</v>
      </c>
      <c r="R146" t="str">
        <f t="shared" si="34"/>
        <v>97</v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 hidden="1">
      <c r="A147" s="85" t="str">
        <f>IF(C147="","",VLOOKUP('OPĆI DIO'!$C$3,'OPĆI DIO'!$L$6:$U$138,10,FALSE))</f>
        <v>08091</v>
      </c>
      <c r="B147" s="85" t="str">
        <f>IF(C147="","",VLOOKUP('OPĆI DIO'!$C$3,'OPĆI DIO'!$L$6:$U$138,9,FALSE))</f>
        <v>Agencije</v>
      </c>
      <c r="C147" s="90">
        <v>51</v>
      </c>
      <c r="D147" s="85" t="str">
        <f t="shared" si="27"/>
        <v>Pomoći EU</v>
      </c>
      <c r="E147" s="90">
        <v>3221</v>
      </c>
      <c r="F147" s="85" t="str">
        <f t="shared" si="28"/>
        <v>Uredski materijal i ostali materijalni rashodi</v>
      </c>
      <c r="G147" s="123" t="s">
        <v>1094</v>
      </c>
      <c r="H147" s="85" t="str">
        <f t="shared" si="29"/>
        <v>ERASMUS PLUS – PROJEKTI ZA KORISNIKE OBRAZOVANJE OD 2014. DO 2020.</v>
      </c>
      <c r="I147" s="85" t="str">
        <f t="shared" si="30"/>
        <v>0970</v>
      </c>
      <c r="J147" s="122">
        <v>0</v>
      </c>
      <c r="K147" s="122">
        <v>0</v>
      </c>
      <c r="L147" s="122">
        <v>0</v>
      </c>
      <c r="M147" s="89"/>
      <c r="O147" t="str">
        <f t="shared" si="31"/>
        <v>322</v>
      </c>
      <c r="P147" t="str">
        <f t="shared" si="32"/>
        <v>32</v>
      </c>
      <c r="Q147" t="str">
        <f t="shared" si="33"/>
        <v>51</v>
      </c>
      <c r="R147" t="str">
        <f t="shared" si="34"/>
        <v>97</v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 hidden="1">
      <c r="A148" s="85" t="str">
        <f>IF(C148="","",VLOOKUP('OPĆI DIO'!$C$3,'OPĆI DIO'!$L$6:$U$138,10,FALSE))</f>
        <v>08091</v>
      </c>
      <c r="B148" s="85" t="str">
        <f>IF(C148="","",VLOOKUP('OPĆI DIO'!$C$3,'OPĆI DIO'!$L$6:$U$138,9,FALSE))</f>
        <v>Agencije</v>
      </c>
      <c r="C148" s="90">
        <v>51</v>
      </c>
      <c r="D148" s="85" t="str">
        <f t="shared" si="27"/>
        <v>Pomoći EU</v>
      </c>
      <c r="E148" s="90">
        <v>3233</v>
      </c>
      <c r="F148" s="85" t="str">
        <f t="shared" si="28"/>
        <v>Usluge promidžbe i informiranja</v>
      </c>
      <c r="G148" s="123" t="s">
        <v>1094</v>
      </c>
      <c r="H148" s="85" t="str">
        <f t="shared" si="29"/>
        <v>ERASMUS PLUS – PROJEKTI ZA KORISNIKE OBRAZOVANJE OD 2014. DO 2020.</v>
      </c>
      <c r="I148" s="85" t="str">
        <f t="shared" si="30"/>
        <v>0970</v>
      </c>
      <c r="J148" s="122">
        <v>0</v>
      </c>
      <c r="K148" s="122">
        <v>0</v>
      </c>
      <c r="L148" s="122">
        <v>0</v>
      </c>
      <c r="M148" s="89"/>
      <c r="O148" t="str">
        <f t="shared" si="31"/>
        <v>323</v>
      </c>
      <c r="P148" t="str">
        <f t="shared" si="32"/>
        <v>32</v>
      </c>
      <c r="Q148" t="str">
        <f t="shared" si="33"/>
        <v>51</v>
      </c>
      <c r="R148" t="str">
        <f t="shared" si="34"/>
        <v>97</v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 hidden="1">
      <c r="A149" s="85" t="str">
        <f>IF(C149="","",VLOOKUP('OPĆI DIO'!$C$3,'OPĆI DIO'!$L$6:$U$138,10,FALSE))</f>
        <v>08091</v>
      </c>
      <c r="B149" s="85" t="str">
        <f>IF(C149="","",VLOOKUP('OPĆI DIO'!$C$3,'OPĆI DIO'!$L$6:$U$138,9,FALSE))</f>
        <v>Agencije</v>
      </c>
      <c r="C149" s="90">
        <v>51</v>
      </c>
      <c r="D149" s="85" t="str">
        <f t="shared" si="27"/>
        <v>Pomoći EU</v>
      </c>
      <c r="E149" s="90">
        <v>3235</v>
      </c>
      <c r="F149" s="85" t="str">
        <f t="shared" si="28"/>
        <v>Zakupnine i najamnine</v>
      </c>
      <c r="G149" s="123" t="s">
        <v>1094</v>
      </c>
      <c r="H149" s="85" t="str">
        <f t="shared" si="29"/>
        <v>ERASMUS PLUS – PROJEKTI ZA KORISNIKE OBRAZOVANJE OD 2014. DO 2020.</v>
      </c>
      <c r="I149" s="85" t="str">
        <f t="shared" si="30"/>
        <v>0970</v>
      </c>
      <c r="J149" s="122">
        <v>0</v>
      </c>
      <c r="K149" s="122">
        <v>0</v>
      </c>
      <c r="L149" s="122">
        <v>0</v>
      </c>
      <c r="M149" s="89"/>
      <c r="O149" t="str">
        <f t="shared" si="31"/>
        <v>323</v>
      </c>
      <c r="P149" t="str">
        <f t="shared" si="32"/>
        <v>32</v>
      </c>
      <c r="Q149" t="str">
        <f t="shared" si="33"/>
        <v>51</v>
      </c>
      <c r="R149" t="str">
        <f t="shared" si="34"/>
        <v>97</v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 hidden="1">
      <c r="A150" s="85" t="str">
        <f>IF(C150="","",VLOOKUP('OPĆI DIO'!$C$3,'OPĆI DIO'!$L$6:$U$138,10,FALSE))</f>
        <v>08091</v>
      </c>
      <c r="B150" s="85" t="str">
        <f>IF(C150="","",VLOOKUP('OPĆI DIO'!$C$3,'OPĆI DIO'!$L$6:$U$138,9,FALSE))</f>
        <v>Agencije</v>
      </c>
      <c r="C150" s="90">
        <v>51</v>
      </c>
      <c r="D150" s="85" t="str">
        <f t="shared" si="27"/>
        <v>Pomoći EU</v>
      </c>
      <c r="E150" s="90">
        <v>3237</v>
      </c>
      <c r="F150" s="85" t="str">
        <f t="shared" si="28"/>
        <v>Intelektualne i osobne usluge</v>
      </c>
      <c r="G150" s="123" t="s">
        <v>1094</v>
      </c>
      <c r="H150" s="85" t="str">
        <f t="shared" si="29"/>
        <v>ERASMUS PLUS – PROJEKTI ZA KORISNIKE OBRAZOVANJE OD 2014. DO 2020.</v>
      </c>
      <c r="I150" s="85" t="str">
        <f t="shared" si="30"/>
        <v>0970</v>
      </c>
      <c r="J150" s="122">
        <v>0</v>
      </c>
      <c r="K150" s="122">
        <v>0</v>
      </c>
      <c r="L150" s="122">
        <v>0</v>
      </c>
      <c r="M150" s="89"/>
      <c r="N150" s="281">
        <f>SUM(J3:J144)</f>
        <v>2694965.0491013634</v>
      </c>
      <c r="O150" t="str">
        <f t="shared" si="31"/>
        <v>323</v>
      </c>
      <c r="P150" t="str">
        <f t="shared" si="32"/>
        <v>32</v>
      </c>
      <c r="Q150" t="str">
        <f t="shared" si="33"/>
        <v>51</v>
      </c>
      <c r="R150" t="str">
        <f t="shared" si="34"/>
        <v>97</v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 hidden="1">
      <c r="A151" s="85" t="str">
        <f>IF(C151="","",VLOOKUP('OPĆI DIO'!$C$3,'OPĆI DIO'!$L$6:$U$138,10,FALSE))</f>
        <v>08091</v>
      </c>
      <c r="B151" s="85" t="str">
        <f>IF(C151="","",VLOOKUP('OPĆI DIO'!$C$3,'OPĆI DIO'!$L$6:$U$138,9,FALSE))</f>
        <v>Agencije</v>
      </c>
      <c r="C151" s="90">
        <v>51</v>
      </c>
      <c r="D151" s="85" t="str">
        <f t="shared" si="27"/>
        <v>Pomoći EU</v>
      </c>
      <c r="E151" s="90">
        <v>3239</v>
      </c>
      <c r="F151" s="85" t="str">
        <f t="shared" si="28"/>
        <v>Ostale usluge</v>
      </c>
      <c r="G151" s="123" t="s">
        <v>1094</v>
      </c>
      <c r="H151" s="85" t="str">
        <f t="shared" si="29"/>
        <v>ERASMUS PLUS – PROJEKTI ZA KORISNIKE OBRAZOVANJE OD 2014. DO 2020.</v>
      </c>
      <c r="I151" s="85" t="str">
        <f t="shared" si="30"/>
        <v>0970</v>
      </c>
      <c r="J151" s="122">
        <v>0</v>
      </c>
      <c r="K151" s="122">
        <v>0</v>
      </c>
      <c r="L151" s="122">
        <v>0</v>
      </c>
      <c r="M151" s="89"/>
      <c r="N151" s="281">
        <f>SUM('Unos rashoda P4'!H3:H102)</f>
        <v>0</v>
      </c>
      <c r="O151" t="str">
        <f t="shared" si="31"/>
        <v>323</v>
      </c>
      <c r="P151" t="str">
        <f t="shared" si="32"/>
        <v>32</v>
      </c>
      <c r="Q151" t="str">
        <f t="shared" si="33"/>
        <v>51</v>
      </c>
      <c r="R151" t="str">
        <f t="shared" si="34"/>
        <v>97</v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 hidden="1">
      <c r="A152" s="85" t="str">
        <f>IF(C152="","",VLOOKUP('OPĆI DIO'!$C$3,'OPĆI DIO'!$L$6:$U$138,10,FALSE))</f>
        <v>08091</v>
      </c>
      <c r="B152" s="85" t="str">
        <f>IF(C152="","",VLOOKUP('OPĆI DIO'!$C$3,'OPĆI DIO'!$L$6:$U$138,9,FALSE))</f>
        <v>Agencije</v>
      </c>
      <c r="C152" s="90">
        <v>51</v>
      </c>
      <c r="D152" s="85" t="str">
        <f t="shared" si="27"/>
        <v>Pomoći EU</v>
      </c>
      <c r="E152" s="90">
        <v>3241</v>
      </c>
      <c r="F152" s="85" t="str">
        <f t="shared" si="28"/>
        <v>Naknade troškova osobama izvan radnog odnosa</v>
      </c>
      <c r="G152" s="123" t="s">
        <v>1094</v>
      </c>
      <c r="H152" s="85" t="str">
        <f t="shared" si="29"/>
        <v>ERASMUS PLUS – PROJEKTI ZA KORISNIKE OBRAZOVANJE OD 2014. DO 2020.</v>
      </c>
      <c r="I152" s="85" t="str">
        <f t="shared" si="30"/>
        <v>0970</v>
      </c>
      <c r="J152" s="122">
        <v>0</v>
      </c>
      <c r="K152" s="122">
        <v>0</v>
      </c>
      <c r="L152" s="122">
        <v>0</v>
      </c>
      <c r="M152" s="89"/>
      <c r="N152" s="281">
        <f>+N151+N150</f>
        <v>2694965.0491013634</v>
      </c>
      <c r="O152" t="str">
        <f t="shared" si="31"/>
        <v>324</v>
      </c>
      <c r="P152" t="str">
        <f t="shared" si="32"/>
        <v>32</v>
      </c>
      <c r="Q152" t="str">
        <f t="shared" si="33"/>
        <v>51</v>
      </c>
      <c r="R152" t="str">
        <f t="shared" si="34"/>
        <v>97</v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 hidden="1">
      <c r="A153" s="85" t="str">
        <f>IF(C153="","",VLOOKUP('OPĆI DIO'!$C$3,'OPĆI DIO'!$L$6:$U$138,10,FALSE))</f>
        <v>08091</v>
      </c>
      <c r="B153" s="85" t="str">
        <f>IF(C153="","",VLOOKUP('OPĆI DIO'!$C$3,'OPĆI DIO'!$L$6:$U$138,9,FALSE))</f>
        <v>Agencije</v>
      </c>
      <c r="C153" s="90">
        <v>51</v>
      </c>
      <c r="D153" s="85" t="str">
        <f t="shared" si="27"/>
        <v>Pomoći EU</v>
      </c>
      <c r="E153" s="90">
        <v>3293</v>
      </c>
      <c r="F153" s="85" t="str">
        <f t="shared" si="28"/>
        <v>Reprezentacija</v>
      </c>
      <c r="G153" s="123" t="s">
        <v>1094</v>
      </c>
      <c r="H153" s="85" t="str">
        <f t="shared" si="29"/>
        <v>ERASMUS PLUS – PROJEKTI ZA KORISNIKE OBRAZOVANJE OD 2014. DO 2020.</v>
      </c>
      <c r="I153" s="85" t="str">
        <f t="shared" si="30"/>
        <v>0970</v>
      </c>
      <c r="J153" s="122">
        <v>0</v>
      </c>
      <c r="K153" s="122">
        <v>0</v>
      </c>
      <c r="L153" s="122">
        <v>0</v>
      </c>
      <c r="M153" s="89"/>
      <c r="N153" s="281">
        <f>+J146+'Unos rashoda P4'!H105</f>
        <v>0</v>
      </c>
      <c r="O153" t="str">
        <f t="shared" si="31"/>
        <v>329</v>
      </c>
      <c r="P153" t="str">
        <f t="shared" si="32"/>
        <v>32</v>
      </c>
      <c r="Q153" t="str">
        <f t="shared" si="33"/>
        <v>51</v>
      </c>
      <c r="R153" t="str">
        <f t="shared" si="34"/>
        <v>97</v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 hidden="1">
      <c r="A154" s="85" t="str">
        <f>IF(C154="","",VLOOKUP('OPĆI DIO'!$C$3,'OPĆI DIO'!$L$6:$U$138,10,FALSE))</f>
        <v>08091</v>
      </c>
      <c r="B154" s="85" t="str">
        <f>IF(C154="","",VLOOKUP('OPĆI DIO'!$C$3,'OPĆI DIO'!$L$6:$U$138,9,FALSE))</f>
        <v>Agencije</v>
      </c>
      <c r="C154" s="90">
        <v>51</v>
      </c>
      <c r="D154" s="85" t="str">
        <f t="shared" si="27"/>
        <v>Pomoći EU</v>
      </c>
      <c r="E154" s="90">
        <v>3299</v>
      </c>
      <c r="F154" s="85" t="str">
        <f t="shared" si="28"/>
        <v>Ostali nespomenuti rashodi poslovanja</v>
      </c>
      <c r="G154" s="123" t="s">
        <v>1094</v>
      </c>
      <c r="H154" s="85" t="str">
        <f t="shared" si="29"/>
        <v>ERASMUS PLUS – PROJEKTI ZA KORISNIKE OBRAZOVANJE OD 2014. DO 2020.</v>
      </c>
      <c r="I154" s="85" t="str">
        <f t="shared" si="30"/>
        <v>0970</v>
      </c>
      <c r="J154" s="122">
        <v>0</v>
      </c>
      <c r="K154" s="122">
        <v>0</v>
      </c>
      <c r="L154" s="122">
        <v>0</v>
      </c>
      <c r="M154" s="89"/>
      <c r="N154" s="281">
        <f>+N152+N153</f>
        <v>2694965.0491013634</v>
      </c>
      <c r="O154" t="str">
        <f t="shared" si="31"/>
        <v>329</v>
      </c>
      <c r="P154" t="str">
        <f t="shared" si="32"/>
        <v>32</v>
      </c>
      <c r="Q154" t="str">
        <f t="shared" si="33"/>
        <v>51</v>
      </c>
      <c r="R154" t="str">
        <f t="shared" si="34"/>
        <v>97</v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 hidden="1">
      <c r="A155" s="85" t="str">
        <f>IF(C155="","",VLOOKUP('OPĆI DIO'!$C$3,'OPĆI DIO'!$L$6:$U$138,10,FALSE))</f>
        <v>08091</v>
      </c>
      <c r="B155" s="85" t="str">
        <f>IF(C155="","",VLOOKUP('OPĆI DIO'!$C$3,'OPĆI DIO'!$L$6:$U$138,9,FALSE))</f>
        <v>Agencije</v>
      </c>
      <c r="C155" s="90">
        <v>51</v>
      </c>
      <c r="D155" s="85" t="str">
        <f t="shared" si="27"/>
        <v>Pomoći EU</v>
      </c>
      <c r="E155" s="90">
        <v>3531</v>
      </c>
      <c r="F155" s="85" t="str">
        <f t="shared" si="28"/>
        <v>Subvencije trgovačkim društvima, zadrugama, poljoprivrednici</v>
      </c>
      <c r="G155" s="123" t="s">
        <v>1094</v>
      </c>
      <c r="H155" s="85" t="str">
        <f t="shared" si="29"/>
        <v>ERASMUS PLUS – PROJEKTI ZA KORISNIKE OBRAZOVANJE OD 2014. DO 2020.</v>
      </c>
      <c r="I155" s="85" t="str">
        <f t="shared" si="30"/>
        <v>0970</v>
      </c>
      <c r="J155" s="122">
        <v>530000</v>
      </c>
      <c r="K155" s="122">
        <v>0</v>
      </c>
      <c r="L155" s="122">
        <v>0</v>
      </c>
      <c r="M155" s="89"/>
      <c r="O155" t="str">
        <f t="shared" si="31"/>
        <v>353</v>
      </c>
      <c r="P155" t="str">
        <f t="shared" si="32"/>
        <v>35</v>
      </c>
      <c r="Q155" t="str">
        <f t="shared" si="33"/>
        <v>51</v>
      </c>
      <c r="R155" t="str">
        <f t="shared" si="34"/>
        <v>97</v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 hidden="1">
      <c r="A156" s="85" t="str">
        <f>IF(C156="","",VLOOKUP('OPĆI DIO'!$C$3,'OPĆI DIO'!$L$6:$U$138,10,FALSE))</f>
        <v>08091</v>
      </c>
      <c r="B156" s="85" t="str">
        <f>IF(C156="","",VLOOKUP('OPĆI DIO'!$C$3,'OPĆI DIO'!$L$6:$U$138,9,FALSE))</f>
        <v>Agencije</v>
      </c>
      <c r="C156" s="90">
        <v>51</v>
      </c>
      <c r="D156" s="85" t="str">
        <f t="shared" si="27"/>
        <v>Pomoći EU</v>
      </c>
      <c r="E156" s="90">
        <v>3681</v>
      </c>
      <c r="F156" s="85" t="str">
        <f t="shared" si="28"/>
        <v>Tekuće pomoći temeljem prijenosa EU sredstava</v>
      </c>
      <c r="G156" s="123" t="s">
        <v>1094</v>
      </c>
      <c r="H156" s="85" t="str">
        <f t="shared" si="29"/>
        <v>ERASMUS PLUS – PROJEKTI ZA KORISNIKE OBRAZOVANJE OD 2014. DO 2020.</v>
      </c>
      <c r="I156" s="85" t="str">
        <f t="shared" si="30"/>
        <v>0970</v>
      </c>
      <c r="J156" s="122">
        <v>2000000</v>
      </c>
      <c r="K156" s="122">
        <v>182000</v>
      </c>
      <c r="L156" s="122">
        <v>0</v>
      </c>
      <c r="M156" s="89"/>
      <c r="O156" t="str">
        <f t="shared" si="31"/>
        <v>368</v>
      </c>
      <c r="P156" t="str">
        <f t="shared" si="32"/>
        <v>36</v>
      </c>
      <c r="Q156" t="str">
        <f t="shared" si="33"/>
        <v>51</v>
      </c>
      <c r="R156" t="str">
        <f t="shared" si="34"/>
        <v>97</v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 hidden="1">
      <c r="A157" s="85" t="str">
        <f>IF(C157="","",VLOOKUP('OPĆI DIO'!$C$3,'OPĆI DIO'!$L$6:$U$138,10,FALSE))</f>
        <v>08091</v>
      </c>
      <c r="B157" s="85" t="str">
        <f>IF(C157="","",VLOOKUP('OPĆI DIO'!$C$3,'OPĆI DIO'!$L$6:$U$138,9,FALSE))</f>
        <v>Agencije</v>
      </c>
      <c r="C157" s="90">
        <v>51</v>
      </c>
      <c r="D157" s="85" t="str">
        <f t="shared" si="27"/>
        <v>Pomoći EU</v>
      </c>
      <c r="E157" s="90">
        <v>3693</v>
      </c>
      <c r="F157" s="85" t="str">
        <f t="shared" si="28"/>
        <v>Tekući prijenosi između proračunskih korisnika istog proraču</v>
      </c>
      <c r="G157" s="123" t="s">
        <v>1094</v>
      </c>
      <c r="H157" s="85" t="str">
        <f t="shared" si="29"/>
        <v>ERASMUS PLUS – PROJEKTI ZA KORISNIKE OBRAZOVANJE OD 2014. DO 2020.</v>
      </c>
      <c r="I157" s="85" t="str">
        <f t="shared" si="30"/>
        <v>0970</v>
      </c>
      <c r="J157" s="122">
        <v>51589</v>
      </c>
      <c r="K157" s="122">
        <v>0</v>
      </c>
      <c r="L157" s="122">
        <v>0</v>
      </c>
      <c r="M157" s="89" t="s">
        <v>5279</v>
      </c>
      <c r="N157" s="281"/>
      <c r="O157" t="str">
        <f t="shared" si="31"/>
        <v>369</v>
      </c>
      <c r="P157" t="str">
        <f t="shared" si="32"/>
        <v>36</v>
      </c>
      <c r="Q157" t="str">
        <f t="shared" si="33"/>
        <v>51</v>
      </c>
      <c r="R157" t="str">
        <f t="shared" si="34"/>
        <v>97</v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 hidden="1">
      <c r="A158" s="85" t="str">
        <f>IF(C158="","",VLOOKUP('OPĆI DIO'!$C$3,'OPĆI DIO'!$L$6:$U$138,10,FALSE))</f>
        <v>08091</v>
      </c>
      <c r="B158" s="85" t="str">
        <f>IF(C158="","",VLOOKUP('OPĆI DIO'!$C$3,'OPĆI DIO'!$L$6:$U$138,9,FALSE))</f>
        <v>Agencije</v>
      </c>
      <c r="C158" s="90">
        <v>51</v>
      </c>
      <c r="D158" s="85" t="str">
        <f t="shared" si="27"/>
        <v>Pomoći EU</v>
      </c>
      <c r="E158" s="90">
        <v>3693</v>
      </c>
      <c r="F158" s="85" t="str">
        <f t="shared" si="28"/>
        <v>Tekući prijenosi između proračunskih korisnika istog proraču</v>
      </c>
      <c r="G158" s="123" t="s">
        <v>1094</v>
      </c>
      <c r="H158" s="85" t="str">
        <f t="shared" si="29"/>
        <v>ERASMUS PLUS – PROJEKTI ZA KORISNIKE OBRAZOVANJE OD 2014. DO 2020.</v>
      </c>
      <c r="I158" s="85" t="str">
        <f t="shared" si="30"/>
        <v>0970</v>
      </c>
      <c r="J158" s="122">
        <v>2230</v>
      </c>
      <c r="K158" s="122">
        <v>0</v>
      </c>
      <c r="L158" s="122">
        <v>0</v>
      </c>
      <c r="M158" s="89" t="s">
        <v>5280</v>
      </c>
      <c r="O158" t="str">
        <f t="shared" si="31"/>
        <v>369</v>
      </c>
      <c r="P158" t="str">
        <f t="shared" si="32"/>
        <v>36</v>
      </c>
      <c r="Q158" t="str">
        <f t="shared" si="33"/>
        <v>51</v>
      </c>
      <c r="R158" t="str">
        <f t="shared" si="34"/>
        <v>97</v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 hidden="1">
      <c r="A159" s="85" t="str">
        <f>IF(C159="","",VLOOKUP('OPĆI DIO'!$C$3,'OPĆI DIO'!$L$6:$U$138,10,FALSE))</f>
        <v>08091</v>
      </c>
      <c r="B159" s="85" t="str">
        <f>IF(C159="","",VLOOKUP('OPĆI DIO'!$C$3,'OPĆI DIO'!$L$6:$U$138,9,FALSE))</f>
        <v>Agencije</v>
      </c>
      <c r="C159" s="90">
        <v>51</v>
      </c>
      <c r="D159" s="85" t="str">
        <f t="shared" si="27"/>
        <v>Pomoći EU</v>
      </c>
      <c r="E159" s="90">
        <v>3693</v>
      </c>
      <c r="F159" s="85" t="str">
        <f t="shared" si="28"/>
        <v>Tekući prijenosi između proračunskih korisnika istog proraču</v>
      </c>
      <c r="G159" s="123" t="s">
        <v>1094</v>
      </c>
      <c r="H159" s="85" t="str">
        <f t="shared" si="29"/>
        <v>ERASMUS PLUS – PROJEKTI ZA KORISNIKE OBRAZOVANJE OD 2014. DO 2020.</v>
      </c>
      <c r="I159" s="85" t="str">
        <f t="shared" si="30"/>
        <v>0970</v>
      </c>
      <c r="J159" s="122">
        <v>104236</v>
      </c>
      <c r="K159" s="122">
        <v>57475</v>
      </c>
      <c r="L159" s="122">
        <v>0</v>
      </c>
      <c r="M159" s="89" t="s">
        <v>5281</v>
      </c>
      <c r="N159" s="281"/>
      <c r="O159" t="str">
        <f t="shared" si="31"/>
        <v>369</v>
      </c>
      <c r="P159" t="str">
        <f t="shared" si="32"/>
        <v>36</v>
      </c>
      <c r="Q159" t="str">
        <f t="shared" si="33"/>
        <v>51</v>
      </c>
      <c r="R159" t="str">
        <f t="shared" si="34"/>
        <v>97</v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 hidden="1">
      <c r="A160" s="85" t="str">
        <f>IF(C160="","",VLOOKUP('OPĆI DIO'!$C$3,'OPĆI DIO'!$L$6:$U$138,10,FALSE))</f>
        <v>08091</v>
      </c>
      <c r="B160" s="85" t="str">
        <f>IF(C160="","",VLOOKUP('OPĆI DIO'!$C$3,'OPĆI DIO'!$L$6:$U$138,9,FALSE))</f>
        <v>Agencije</v>
      </c>
      <c r="C160" s="90">
        <v>51</v>
      </c>
      <c r="D160" s="85" t="str">
        <f t="shared" si="27"/>
        <v>Pomoći EU</v>
      </c>
      <c r="E160" s="90">
        <v>3693</v>
      </c>
      <c r="F160" s="85" t="str">
        <f t="shared" si="28"/>
        <v>Tekući prijenosi između proračunskih korisnika istog proraču</v>
      </c>
      <c r="G160" s="123" t="s">
        <v>1094</v>
      </c>
      <c r="H160" s="85" t="str">
        <f t="shared" si="29"/>
        <v>ERASMUS PLUS – PROJEKTI ZA KORISNIKE OBRAZOVANJE OD 2014. DO 2020.</v>
      </c>
      <c r="I160" s="85" t="str">
        <f t="shared" si="30"/>
        <v>0970</v>
      </c>
      <c r="J160" s="122">
        <v>64930</v>
      </c>
      <c r="K160" s="122">
        <v>0</v>
      </c>
      <c r="L160" s="122">
        <v>0</v>
      </c>
      <c r="M160" s="89" t="s">
        <v>5282</v>
      </c>
      <c r="O160" t="str">
        <f t="shared" si="31"/>
        <v>369</v>
      </c>
      <c r="P160" t="str">
        <f t="shared" si="32"/>
        <v>36</v>
      </c>
      <c r="Q160" t="str">
        <f t="shared" si="33"/>
        <v>51</v>
      </c>
      <c r="R160" t="str">
        <f t="shared" si="34"/>
        <v>97</v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 hidden="1">
      <c r="A161" s="85" t="str">
        <f>IF(C161="","",VLOOKUP('OPĆI DIO'!$C$3,'OPĆI DIO'!$L$6:$U$138,10,FALSE))</f>
        <v>08091</v>
      </c>
      <c r="B161" s="85" t="str">
        <f>IF(C161="","",VLOOKUP('OPĆI DIO'!$C$3,'OPĆI DIO'!$L$6:$U$138,9,FALSE))</f>
        <v>Agencije</v>
      </c>
      <c r="C161" s="90">
        <v>51</v>
      </c>
      <c r="D161" s="85" t="str">
        <f t="shared" si="27"/>
        <v>Pomoći EU</v>
      </c>
      <c r="E161" s="90">
        <v>3693</v>
      </c>
      <c r="F161" s="85" t="str">
        <f t="shared" si="28"/>
        <v>Tekući prijenosi između proračunskih korisnika istog proraču</v>
      </c>
      <c r="G161" s="123" t="s">
        <v>1094</v>
      </c>
      <c r="H161" s="85" t="str">
        <f t="shared" si="29"/>
        <v>ERASMUS PLUS – PROJEKTI ZA KORISNIKE OBRAZOVANJE OD 2014. DO 2020.</v>
      </c>
      <c r="I161" s="85" t="str">
        <f t="shared" si="30"/>
        <v>0970</v>
      </c>
      <c r="J161" s="122">
        <v>77822</v>
      </c>
      <c r="K161" s="122">
        <v>0</v>
      </c>
      <c r="L161" s="122">
        <v>0</v>
      </c>
      <c r="M161" s="89" t="s">
        <v>5283</v>
      </c>
      <c r="O161" t="str">
        <f t="shared" si="31"/>
        <v>369</v>
      </c>
      <c r="P161" t="str">
        <f t="shared" si="32"/>
        <v>36</v>
      </c>
      <c r="Q161" t="str">
        <f t="shared" si="33"/>
        <v>51</v>
      </c>
      <c r="R161" t="str">
        <f t="shared" si="34"/>
        <v>97</v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 hidden="1">
      <c r="A162" s="85" t="str">
        <f>IF(C162="","",VLOOKUP('OPĆI DIO'!$C$3,'OPĆI DIO'!$L$6:$U$138,10,FALSE))</f>
        <v>08091</v>
      </c>
      <c r="B162" s="85" t="str">
        <f>IF(C162="","",VLOOKUP('OPĆI DIO'!$C$3,'OPĆI DIO'!$L$6:$U$138,9,FALSE))</f>
        <v>Agencije</v>
      </c>
      <c r="C162" s="90">
        <v>51</v>
      </c>
      <c r="D162" s="85" t="str">
        <f t="shared" si="27"/>
        <v>Pomoći EU</v>
      </c>
      <c r="E162" s="90">
        <v>3693</v>
      </c>
      <c r="F162" s="85" t="str">
        <f t="shared" si="28"/>
        <v>Tekući prijenosi između proračunskih korisnika istog proraču</v>
      </c>
      <c r="G162" s="123" t="s">
        <v>1094</v>
      </c>
      <c r="H162" s="85" t="str">
        <f t="shared" si="29"/>
        <v>ERASMUS PLUS – PROJEKTI ZA KORISNIKE OBRAZOVANJE OD 2014. DO 2020.</v>
      </c>
      <c r="I162" s="85" t="str">
        <f t="shared" si="30"/>
        <v>0970</v>
      </c>
      <c r="J162" s="122">
        <v>147934</v>
      </c>
      <c r="K162" s="122">
        <v>0</v>
      </c>
      <c r="L162" s="122">
        <v>0</v>
      </c>
      <c r="M162" s="89" t="s">
        <v>5284</v>
      </c>
      <c r="O162" t="str">
        <f t="shared" si="31"/>
        <v>369</v>
      </c>
      <c r="P162" t="str">
        <f t="shared" si="32"/>
        <v>36</v>
      </c>
      <c r="Q162" t="str">
        <f t="shared" si="33"/>
        <v>51</v>
      </c>
      <c r="R162" t="str">
        <f t="shared" si="34"/>
        <v>97</v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 hidden="1">
      <c r="A163" s="85" t="str">
        <f>IF(C163="","",VLOOKUP('OPĆI DIO'!$C$3,'OPĆI DIO'!$L$6:$U$138,10,FALSE))</f>
        <v>08091</v>
      </c>
      <c r="B163" s="85" t="str">
        <f>IF(C163="","",VLOOKUP('OPĆI DIO'!$C$3,'OPĆI DIO'!$L$6:$U$138,9,FALSE))</f>
        <v>Agencije</v>
      </c>
      <c r="C163" s="90">
        <v>51</v>
      </c>
      <c r="D163" s="85" t="str">
        <f t="shared" si="27"/>
        <v>Pomoći EU</v>
      </c>
      <c r="E163" s="90">
        <v>3693</v>
      </c>
      <c r="F163" s="85" t="str">
        <f t="shared" si="28"/>
        <v>Tekući prijenosi između proračunskih korisnika istog proraču</v>
      </c>
      <c r="G163" s="123" t="s">
        <v>1094</v>
      </c>
      <c r="H163" s="85" t="str">
        <f t="shared" si="29"/>
        <v>ERASMUS PLUS – PROJEKTI ZA KORISNIKE OBRAZOVANJE OD 2014. DO 2020.</v>
      </c>
      <c r="I163" s="85" t="str">
        <f t="shared" si="30"/>
        <v>0970</v>
      </c>
      <c r="J163" s="122">
        <v>11280</v>
      </c>
      <c r="K163" s="122">
        <v>0</v>
      </c>
      <c r="L163" s="122">
        <v>0</v>
      </c>
      <c r="M163" s="89" t="s">
        <v>5285</v>
      </c>
      <c r="O163" t="str">
        <f t="shared" si="31"/>
        <v>369</v>
      </c>
      <c r="P163" t="str">
        <f t="shared" si="32"/>
        <v>36</v>
      </c>
      <c r="Q163" t="str">
        <f t="shared" si="33"/>
        <v>51</v>
      </c>
      <c r="R163" t="str">
        <f t="shared" si="34"/>
        <v>97</v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 hidden="1">
      <c r="A164" s="85" t="str">
        <f>IF(C164="","",VLOOKUP('OPĆI DIO'!$C$3,'OPĆI DIO'!$L$6:$U$138,10,FALSE))</f>
        <v>08091</v>
      </c>
      <c r="B164" s="85" t="str">
        <f>IF(C164="","",VLOOKUP('OPĆI DIO'!$C$3,'OPĆI DIO'!$L$6:$U$138,9,FALSE))</f>
        <v>Agencije</v>
      </c>
      <c r="C164" s="90">
        <v>51</v>
      </c>
      <c r="D164" s="85" t="str">
        <f t="shared" si="27"/>
        <v>Pomoći EU</v>
      </c>
      <c r="E164" s="90">
        <v>3693</v>
      </c>
      <c r="F164" s="85" t="str">
        <f t="shared" si="28"/>
        <v>Tekući prijenosi između proračunskih korisnika istog proraču</v>
      </c>
      <c r="G164" s="123" t="s">
        <v>1094</v>
      </c>
      <c r="H164" s="85" t="str">
        <f t="shared" si="29"/>
        <v>ERASMUS PLUS – PROJEKTI ZA KORISNIKE OBRAZOVANJE OD 2014. DO 2020.</v>
      </c>
      <c r="I164" s="85" t="str">
        <f t="shared" si="30"/>
        <v>0970</v>
      </c>
      <c r="J164" s="122">
        <v>385925</v>
      </c>
      <c r="K164" s="122">
        <v>0</v>
      </c>
      <c r="L164" s="122">
        <v>0</v>
      </c>
      <c r="M164" s="89" t="s">
        <v>5286</v>
      </c>
      <c r="O164" t="str">
        <f t="shared" si="31"/>
        <v>369</v>
      </c>
      <c r="P164" t="str">
        <f t="shared" si="32"/>
        <v>36</v>
      </c>
      <c r="Q164" t="str">
        <f t="shared" si="33"/>
        <v>51</v>
      </c>
      <c r="R164" t="str">
        <f t="shared" si="34"/>
        <v>97</v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 hidden="1">
      <c r="A165" s="85" t="str">
        <f>IF(C165="","",VLOOKUP('OPĆI DIO'!$C$3,'OPĆI DIO'!$L$6:$U$138,10,FALSE))</f>
        <v>08091</v>
      </c>
      <c r="B165" s="85" t="str">
        <f>IF(C165="","",VLOOKUP('OPĆI DIO'!$C$3,'OPĆI DIO'!$L$6:$U$138,9,FALSE))</f>
        <v>Agencije</v>
      </c>
      <c r="C165" s="90">
        <v>51</v>
      </c>
      <c r="D165" s="85" t="str">
        <f t="shared" si="27"/>
        <v>Pomoći EU</v>
      </c>
      <c r="E165" s="90">
        <v>3693</v>
      </c>
      <c r="F165" s="85" t="str">
        <f t="shared" si="28"/>
        <v>Tekući prijenosi između proračunskih korisnika istog proraču</v>
      </c>
      <c r="G165" s="123" t="s">
        <v>1094</v>
      </c>
      <c r="H165" s="85" t="str">
        <f t="shared" si="29"/>
        <v>ERASMUS PLUS – PROJEKTI ZA KORISNIKE OBRAZOVANJE OD 2014. DO 2020.</v>
      </c>
      <c r="I165" s="85" t="str">
        <f t="shared" si="30"/>
        <v>0970</v>
      </c>
      <c r="J165" s="122">
        <v>2342</v>
      </c>
      <c r="K165" s="122">
        <v>0</v>
      </c>
      <c r="L165" s="122">
        <v>0</v>
      </c>
      <c r="M165" s="89" t="s">
        <v>5287</v>
      </c>
      <c r="O165" t="str">
        <f t="shared" si="31"/>
        <v>369</v>
      </c>
      <c r="P165" t="str">
        <f t="shared" si="32"/>
        <v>36</v>
      </c>
      <c r="Q165" t="str">
        <f t="shared" si="33"/>
        <v>51</v>
      </c>
      <c r="R165" t="str">
        <f t="shared" si="34"/>
        <v>97</v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 hidden="1">
      <c r="A166" s="85" t="str">
        <f>IF(C166="","",VLOOKUP('OPĆI DIO'!$C$3,'OPĆI DIO'!$L$6:$U$138,10,FALSE))</f>
        <v>08091</v>
      </c>
      <c r="B166" s="85" t="str">
        <f>IF(C166="","",VLOOKUP('OPĆI DIO'!$C$3,'OPĆI DIO'!$L$6:$U$138,9,FALSE))</f>
        <v>Agencije</v>
      </c>
      <c r="C166" s="90">
        <v>51</v>
      </c>
      <c r="D166" s="85" t="str">
        <f t="shared" si="27"/>
        <v>Pomoći EU</v>
      </c>
      <c r="E166" s="90">
        <v>3693</v>
      </c>
      <c r="F166" s="85" t="str">
        <f t="shared" si="28"/>
        <v>Tekući prijenosi između proračunskih korisnika istog proraču</v>
      </c>
      <c r="G166" s="123" t="s">
        <v>1094</v>
      </c>
      <c r="H166" s="85" t="str">
        <f t="shared" si="29"/>
        <v>ERASMUS PLUS – PROJEKTI ZA KORISNIKE OBRAZOVANJE OD 2014. DO 2020.</v>
      </c>
      <c r="I166" s="85" t="str">
        <f t="shared" si="30"/>
        <v>0970</v>
      </c>
      <c r="J166" s="122">
        <v>6230</v>
      </c>
      <c r="K166" s="122">
        <v>0</v>
      </c>
      <c r="L166" s="122">
        <v>0</v>
      </c>
      <c r="M166" s="89" t="s">
        <v>5288</v>
      </c>
      <c r="O166" t="str">
        <f t="shared" si="31"/>
        <v>369</v>
      </c>
      <c r="P166" t="str">
        <f t="shared" si="32"/>
        <v>36</v>
      </c>
      <c r="Q166" t="str">
        <f t="shared" si="33"/>
        <v>51</v>
      </c>
      <c r="R166" t="str">
        <f t="shared" si="34"/>
        <v>97</v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 hidden="1">
      <c r="A167" s="85" t="str">
        <f>IF(C167="","",VLOOKUP('OPĆI DIO'!$C$3,'OPĆI DIO'!$L$6:$U$138,10,FALSE))</f>
        <v>08091</v>
      </c>
      <c r="B167" s="85" t="str">
        <f>IF(C167="","",VLOOKUP('OPĆI DIO'!$C$3,'OPĆI DIO'!$L$6:$U$138,9,FALSE))</f>
        <v>Agencije</v>
      </c>
      <c r="C167" s="90">
        <v>51</v>
      </c>
      <c r="D167" s="85" t="str">
        <f t="shared" si="27"/>
        <v>Pomoći EU</v>
      </c>
      <c r="E167" s="90">
        <v>3693</v>
      </c>
      <c r="F167" s="85" t="str">
        <f t="shared" si="28"/>
        <v>Tekući prijenosi između proračunskih korisnika istog proraču</v>
      </c>
      <c r="G167" s="123" t="s">
        <v>1094</v>
      </c>
      <c r="H167" s="85" t="str">
        <f t="shared" si="29"/>
        <v>ERASMUS PLUS – PROJEKTI ZA KORISNIKE OBRAZOVANJE OD 2014. DO 2020.</v>
      </c>
      <c r="I167" s="85" t="str">
        <f t="shared" si="30"/>
        <v>0970</v>
      </c>
      <c r="J167" s="122">
        <v>45690</v>
      </c>
      <c r="K167" s="122">
        <v>0</v>
      </c>
      <c r="L167" s="122">
        <v>0</v>
      </c>
      <c r="M167" s="89" t="s">
        <v>5289</v>
      </c>
      <c r="O167" t="str">
        <f t="shared" si="31"/>
        <v>369</v>
      </c>
      <c r="P167" t="str">
        <f t="shared" si="32"/>
        <v>36</v>
      </c>
      <c r="Q167" t="str">
        <f t="shared" si="33"/>
        <v>51</v>
      </c>
      <c r="R167" t="str">
        <f t="shared" si="34"/>
        <v>97</v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 hidden="1">
      <c r="A168" s="85" t="str">
        <f>IF(C168="","",VLOOKUP('OPĆI DIO'!$C$3,'OPĆI DIO'!$L$6:$U$138,10,FALSE))</f>
        <v>08091</v>
      </c>
      <c r="B168" s="85" t="str">
        <f>IF(C168="","",VLOOKUP('OPĆI DIO'!$C$3,'OPĆI DIO'!$L$6:$U$138,9,FALSE))</f>
        <v>Agencije</v>
      </c>
      <c r="C168" s="90">
        <v>51</v>
      </c>
      <c r="D168" s="85" t="str">
        <f t="shared" si="27"/>
        <v>Pomoći EU</v>
      </c>
      <c r="E168" s="90">
        <v>3693</v>
      </c>
      <c r="F168" s="85" t="str">
        <f t="shared" si="28"/>
        <v>Tekući prijenosi između proračunskih korisnika istog proraču</v>
      </c>
      <c r="G168" s="123" t="s">
        <v>1094</v>
      </c>
      <c r="H168" s="85" t="str">
        <f t="shared" si="29"/>
        <v>ERASMUS PLUS – PROJEKTI ZA KORISNIKE OBRAZOVANJE OD 2014. DO 2020.</v>
      </c>
      <c r="I168" s="85" t="str">
        <f t="shared" si="30"/>
        <v>0970</v>
      </c>
      <c r="J168" s="122">
        <v>53447</v>
      </c>
      <c r="K168" s="122">
        <v>0</v>
      </c>
      <c r="L168" s="122">
        <v>0</v>
      </c>
      <c r="M168" s="89" t="s">
        <v>5290</v>
      </c>
      <c r="O168" t="str">
        <f t="shared" si="31"/>
        <v>369</v>
      </c>
      <c r="P168" t="str">
        <f t="shared" si="32"/>
        <v>36</v>
      </c>
      <c r="Q168" t="str">
        <f t="shared" si="33"/>
        <v>51</v>
      </c>
      <c r="R168" t="str">
        <f t="shared" si="34"/>
        <v>97</v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 hidden="1">
      <c r="A169" s="85" t="str">
        <f>IF(C169="","",VLOOKUP('OPĆI DIO'!$C$3,'OPĆI DIO'!$L$6:$U$138,10,FALSE))</f>
        <v>08091</v>
      </c>
      <c r="B169" s="85" t="str">
        <f>IF(C169="","",VLOOKUP('OPĆI DIO'!$C$3,'OPĆI DIO'!$L$6:$U$138,9,FALSE))</f>
        <v>Agencije</v>
      </c>
      <c r="C169" s="90">
        <v>51</v>
      </c>
      <c r="D169" s="85" t="str">
        <f t="shared" si="27"/>
        <v>Pomoći EU</v>
      </c>
      <c r="E169" s="90">
        <v>3693</v>
      </c>
      <c r="F169" s="85" t="str">
        <f t="shared" si="28"/>
        <v>Tekući prijenosi između proračunskih korisnika istog proraču</v>
      </c>
      <c r="G169" s="123" t="s">
        <v>1094</v>
      </c>
      <c r="H169" s="85" t="str">
        <f t="shared" si="29"/>
        <v>ERASMUS PLUS – PROJEKTI ZA KORISNIKE OBRAZOVANJE OD 2014. DO 2020.</v>
      </c>
      <c r="I169" s="85" t="str">
        <f t="shared" si="30"/>
        <v>0970</v>
      </c>
      <c r="J169" s="122">
        <v>3225</v>
      </c>
      <c r="K169" s="122">
        <v>0</v>
      </c>
      <c r="L169" s="122">
        <v>0</v>
      </c>
      <c r="M169" s="89" t="s">
        <v>5291</v>
      </c>
      <c r="O169" t="str">
        <f t="shared" si="31"/>
        <v>369</v>
      </c>
      <c r="P169" t="str">
        <f t="shared" si="32"/>
        <v>36</v>
      </c>
      <c r="Q169" t="str">
        <f t="shared" si="33"/>
        <v>51</v>
      </c>
      <c r="R169" t="str">
        <f t="shared" si="34"/>
        <v>97</v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 hidden="1">
      <c r="A170" s="85" t="str">
        <f>IF(C170="","",VLOOKUP('OPĆI DIO'!$C$3,'OPĆI DIO'!$L$6:$U$138,10,FALSE))</f>
        <v>08091</v>
      </c>
      <c r="B170" s="85" t="str">
        <f>IF(C170="","",VLOOKUP('OPĆI DIO'!$C$3,'OPĆI DIO'!$L$6:$U$138,9,FALSE))</f>
        <v>Agencije</v>
      </c>
      <c r="C170" s="90">
        <v>51</v>
      </c>
      <c r="D170" s="85" t="str">
        <f t="shared" si="27"/>
        <v>Pomoći EU</v>
      </c>
      <c r="E170" s="90">
        <v>3693</v>
      </c>
      <c r="F170" s="85" t="str">
        <f t="shared" si="28"/>
        <v>Tekući prijenosi između proračunskih korisnika istog proraču</v>
      </c>
      <c r="G170" s="123" t="s">
        <v>1094</v>
      </c>
      <c r="H170" s="85" t="str">
        <f t="shared" si="29"/>
        <v>ERASMUS PLUS – PROJEKTI ZA KORISNIKE OBRAZOVANJE OD 2014. DO 2020.</v>
      </c>
      <c r="I170" s="85" t="str">
        <f t="shared" si="30"/>
        <v>0970</v>
      </c>
      <c r="J170" s="122">
        <v>13671</v>
      </c>
      <c r="K170" s="122">
        <v>0</v>
      </c>
      <c r="L170" s="122">
        <v>0</v>
      </c>
      <c r="M170" s="89" t="s">
        <v>5292</v>
      </c>
      <c r="O170" t="str">
        <f t="shared" si="31"/>
        <v>369</v>
      </c>
      <c r="P170" t="str">
        <f t="shared" si="32"/>
        <v>36</v>
      </c>
      <c r="Q170" t="str">
        <f t="shared" si="33"/>
        <v>51</v>
      </c>
      <c r="R170" t="str">
        <f t="shared" si="34"/>
        <v>97</v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 hidden="1">
      <c r="A171" s="85" t="str">
        <f>IF(C171="","",VLOOKUP('OPĆI DIO'!$C$3,'OPĆI DIO'!$L$6:$U$138,10,FALSE))</f>
        <v>08091</v>
      </c>
      <c r="B171" s="85" t="str">
        <f>IF(C171="","",VLOOKUP('OPĆI DIO'!$C$3,'OPĆI DIO'!$L$6:$U$138,9,FALSE))</f>
        <v>Agencije</v>
      </c>
      <c r="C171" s="90">
        <v>51</v>
      </c>
      <c r="D171" s="85" t="str">
        <f t="shared" si="27"/>
        <v>Pomoći EU</v>
      </c>
      <c r="E171" s="90">
        <v>3813</v>
      </c>
      <c r="F171" s="85" t="str">
        <f t="shared" si="28"/>
        <v>Tekuće donacije iz EU sredstava</v>
      </c>
      <c r="G171" s="123" t="s">
        <v>1094</v>
      </c>
      <c r="H171" s="85" t="str">
        <f t="shared" si="29"/>
        <v>ERASMUS PLUS – PROJEKTI ZA KORISNIKE OBRAZOVANJE OD 2014. DO 2020.</v>
      </c>
      <c r="I171" s="85" t="str">
        <f t="shared" si="30"/>
        <v>0970</v>
      </c>
      <c r="J171" s="122">
        <v>300000</v>
      </c>
      <c r="K171" s="122">
        <v>0</v>
      </c>
      <c r="L171" s="122">
        <v>0</v>
      </c>
      <c r="M171" s="89"/>
      <c r="O171" t="str">
        <f t="shared" si="31"/>
        <v>381</v>
      </c>
      <c r="P171" t="str">
        <f t="shared" si="32"/>
        <v>38</v>
      </c>
      <c r="Q171" t="str">
        <f t="shared" si="33"/>
        <v>51</v>
      </c>
      <c r="R171" t="str">
        <f t="shared" si="34"/>
        <v>97</v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 hidden="1">
      <c r="A172" s="85" t="str">
        <f>IF(C172="","",VLOOKUP('OPĆI DIO'!$C$3,'OPĆI DIO'!$L$6:$U$138,10,FALSE))</f>
        <v>08091</v>
      </c>
      <c r="B172" s="85" t="str">
        <f>IF(C172="","",VLOOKUP('OPĆI DIO'!$C$3,'OPĆI DIO'!$L$6:$U$138,9,FALSE))</f>
        <v>Agencije</v>
      </c>
      <c r="C172" s="90">
        <v>51</v>
      </c>
      <c r="D172" s="85" t="str">
        <f t="shared" si="27"/>
        <v>Pomoći EU</v>
      </c>
      <c r="E172" s="90">
        <v>3211</v>
      </c>
      <c r="F172" s="85" t="str">
        <f t="shared" si="28"/>
        <v>Službena putovanja</v>
      </c>
      <c r="G172" s="123" t="s">
        <v>1095</v>
      </c>
      <c r="H172" s="85" t="str">
        <f t="shared" si="29"/>
        <v>ERASMUS PLUS – PROJEKTI ZA KORISNIKE MLADI OD 2014. DO 2020.</v>
      </c>
      <c r="I172" s="85" t="str">
        <f t="shared" si="30"/>
        <v>0970</v>
      </c>
      <c r="J172" s="122">
        <v>0</v>
      </c>
      <c r="K172" s="122">
        <v>0</v>
      </c>
      <c r="L172" s="122">
        <v>0</v>
      </c>
      <c r="M172" s="89"/>
      <c r="O172" t="str">
        <f t="shared" si="31"/>
        <v>321</v>
      </c>
      <c r="P172" t="str">
        <f t="shared" si="32"/>
        <v>32</v>
      </c>
      <c r="Q172" t="str">
        <f t="shared" si="33"/>
        <v>51</v>
      </c>
      <c r="R172" t="str">
        <f t="shared" si="34"/>
        <v>97</v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 hidden="1">
      <c r="A173" s="85" t="str">
        <f>IF(C173="","",VLOOKUP('OPĆI DIO'!$C$3,'OPĆI DIO'!$L$6:$U$138,10,FALSE))</f>
        <v>08091</v>
      </c>
      <c r="B173" s="85" t="str">
        <f>IF(C173="","",VLOOKUP('OPĆI DIO'!$C$3,'OPĆI DIO'!$L$6:$U$138,9,FALSE))</f>
        <v>Agencije</v>
      </c>
      <c r="C173" s="90">
        <v>51</v>
      </c>
      <c r="D173" s="85" t="str">
        <f t="shared" si="27"/>
        <v>Pomoći EU</v>
      </c>
      <c r="E173" s="90">
        <v>3221</v>
      </c>
      <c r="F173" s="85" t="str">
        <f t="shared" si="28"/>
        <v>Uredski materijal i ostali materijalni rashodi</v>
      </c>
      <c r="G173" s="123" t="s">
        <v>1095</v>
      </c>
      <c r="H173" s="85" t="str">
        <f t="shared" si="29"/>
        <v>ERASMUS PLUS – PROJEKTI ZA KORISNIKE MLADI OD 2014. DO 2020.</v>
      </c>
      <c r="I173" s="85" t="str">
        <f t="shared" si="30"/>
        <v>0970</v>
      </c>
      <c r="J173" s="122">
        <v>0</v>
      </c>
      <c r="K173" s="122">
        <v>0</v>
      </c>
      <c r="L173" s="122">
        <v>0</v>
      </c>
      <c r="M173" s="89"/>
      <c r="O173" t="str">
        <f t="shared" si="31"/>
        <v>322</v>
      </c>
      <c r="P173" t="str">
        <f t="shared" si="32"/>
        <v>32</v>
      </c>
      <c r="Q173" t="str">
        <f t="shared" si="33"/>
        <v>51</v>
      </c>
      <c r="R173" t="str">
        <f t="shared" si="34"/>
        <v>97</v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 hidden="1">
      <c r="A174" s="85" t="str">
        <f>IF(C174="","",VLOOKUP('OPĆI DIO'!$C$3,'OPĆI DIO'!$L$6:$U$138,10,FALSE))</f>
        <v>08091</v>
      </c>
      <c r="B174" s="85" t="str">
        <f>IF(C174="","",VLOOKUP('OPĆI DIO'!$C$3,'OPĆI DIO'!$L$6:$U$138,9,FALSE))</f>
        <v>Agencije</v>
      </c>
      <c r="C174" s="90">
        <v>51</v>
      </c>
      <c r="D174" s="85" t="str">
        <f t="shared" si="27"/>
        <v>Pomoći EU</v>
      </c>
      <c r="E174" s="90">
        <v>3233</v>
      </c>
      <c r="F174" s="85" t="str">
        <f t="shared" si="28"/>
        <v>Usluge promidžbe i informiranja</v>
      </c>
      <c r="G174" s="123" t="s">
        <v>1095</v>
      </c>
      <c r="H174" s="85" t="str">
        <f t="shared" si="29"/>
        <v>ERASMUS PLUS – PROJEKTI ZA KORISNIKE MLADI OD 2014. DO 2020.</v>
      </c>
      <c r="I174" s="85" t="str">
        <f t="shared" si="30"/>
        <v>0970</v>
      </c>
      <c r="J174" s="122">
        <v>0</v>
      </c>
      <c r="K174" s="122">
        <v>0</v>
      </c>
      <c r="L174" s="122">
        <v>0</v>
      </c>
      <c r="M174" s="89"/>
      <c r="O174" t="str">
        <f t="shared" si="31"/>
        <v>323</v>
      </c>
      <c r="P174" t="str">
        <f t="shared" si="32"/>
        <v>32</v>
      </c>
      <c r="Q174" t="str">
        <f t="shared" si="33"/>
        <v>51</v>
      </c>
      <c r="R174" t="str">
        <f t="shared" si="34"/>
        <v>97</v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 hidden="1">
      <c r="A175" s="85" t="str">
        <f>IF(C175="","",VLOOKUP('OPĆI DIO'!$C$3,'OPĆI DIO'!$L$6:$U$138,10,FALSE))</f>
        <v>08091</v>
      </c>
      <c r="B175" s="85" t="str">
        <f>IF(C175="","",VLOOKUP('OPĆI DIO'!$C$3,'OPĆI DIO'!$L$6:$U$138,9,FALSE))</f>
        <v>Agencije</v>
      </c>
      <c r="C175" s="90">
        <v>51</v>
      </c>
      <c r="D175" s="85" t="str">
        <f t="shared" si="27"/>
        <v>Pomoći EU</v>
      </c>
      <c r="E175" s="90">
        <v>3235</v>
      </c>
      <c r="F175" s="85" t="str">
        <f t="shared" si="28"/>
        <v>Zakupnine i najamnine</v>
      </c>
      <c r="G175" s="123" t="s">
        <v>1095</v>
      </c>
      <c r="H175" s="85" t="str">
        <f t="shared" si="29"/>
        <v>ERASMUS PLUS – PROJEKTI ZA KORISNIKE MLADI OD 2014. DO 2020.</v>
      </c>
      <c r="I175" s="85" t="str">
        <f t="shared" si="30"/>
        <v>0970</v>
      </c>
      <c r="J175" s="122">
        <v>0</v>
      </c>
      <c r="K175" s="122">
        <v>0</v>
      </c>
      <c r="L175" s="122">
        <v>0</v>
      </c>
      <c r="M175" s="89"/>
      <c r="O175" t="str">
        <f t="shared" si="31"/>
        <v>323</v>
      </c>
      <c r="P175" t="str">
        <f t="shared" si="32"/>
        <v>32</v>
      </c>
      <c r="Q175" t="str">
        <f t="shared" si="33"/>
        <v>51</v>
      </c>
      <c r="R175" t="str">
        <f t="shared" si="34"/>
        <v>97</v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 hidden="1">
      <c r="A176" s="85" t="str">
        <f>IF(C176="","",VLOOKUP('OPĆI DIO'!$C$3,'OPĆI DIO'!$L$6:$U$138,10,FALSE))</f>
        <v>08091</v>
      </c>
      <c r="B176" s="85" t="str">
        <f>IF(C176="","",VLOOKUP('OPĆI DIO'!$C$3,'OPĆI DIO'!$L$6:$U$138,9,FALSE))</f>
        <v>Agencije</v>
      </c>
      <c r="C176" s="90">
        <v>51</v>
      </c>
      <c r="D176" s="85" t="str">
        <f t="shared" si="27"/>
        <v>Pomoći EU</v>
      </c>
      <c r="E176" s="90">
        <v>3237</v>
      </c>
      <c r="F176" s="85" t="str">
        <f t="shared" si="28"/>
        <v>Intelektualne i osobne usluge</v>
      </c>
      <c r="G176" s="123" t="s">
        <v>1095</v>
      </c>
      <c r="H176" s="85" t="str">
        <f t="shared" si="29"/>
        <v>ERASMUS PLUS – PROJEKTI ZA KORISNIKE MLADI OD 2014. DO 2020.</v>
      </c>
      <c r="I176" s="85" t="str">
        <f t="shared" si="30"/>
        <v>0970</v>
      </c>
      <c r="J176" s="122">
        <v>0</v>
      </c>
      <c r="K176" s="122">
        <v>0</v>
      </c>
      <c r="L176" s="122">
        <v>0</v>
      </c>
      <c r="M176" s="89"/>
      <c r="O176" t="str">
        <f t="shared" si="31"/>
        <v>323</v>
      </c>
      <c r="P176" t="str">
        <f t="shared" si="32"/>
        <v>32</v>
      </c>
      <c r="Q176" t="str">
        <f t="shared" si="33"/>
        <v>51</v>
      </c>
      <c r="R176" t="str">
        <f t="shared" si="34"/>
        <v>97</v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 hidden="1">
      <c r="A177" s="85" t="str">
        <f>IF(C177="","",VLOOKUP('OPĆI DIO'!$C$3,'OPĆI DIO'!$L$6:$U$138,10,FALSE))</f>
        <v>08091</v>
      </c>
      <c r="B177" s="85" t="str">
        <f>IF(C177="","",VLOOKUP('OPĆI DIO'!$C$3,'OPĆI DIO'!$L$6:$U$138,9,FALSE))</f>
        <v>Agencije</v>
      </c>
      <c r="C177" s="90">
        <v>51</v>
      </c>
      <c r="D177" s="85" t="str">
        <f t="shared" si="27"/>
        <v>Pomoći EU</v>
      </c>
      <c r="E177" s="90">
        <v>3239</v>
      </c>
      <c r="F177" s="85" t="str">
        <f t="shared" si="28"/>
        <v>Ostale usluge</v>
      </c>
      <c r="G177" s="123" t="s">
        <v>1095</v>
      </c>
      <c r="H177" s="85" t="str">
        <f t="shared" si="29"/>
        <v>ERASMUS PLUS – PROJEKTI ZA KORISNIKE MLADI OD 2014. DO 2020.</v>
      </c>
      <c r="I177" s="85" t="str">
        <f t="shared" si="30"/>
        <v>0970</v>
      </c>
      <c r="J177" s="122">
        <v>0</v>
      </c>
      <c r="K177" s="122">
        <v>0</v>
      </c>
      <c r="L177" s="122">
        <v>0</v>
      </c>
      <c r="M177" s="89"/>
      <c r="O177" t="str">
        <f t="shared" si="31"/>
        <v>323</v>
      </c>
      <c r="P177" t="str">
        <f t="shared" si="32"/>
        <v>32</v>
      </c>
      <c r="Q177" t="str">
        <f t="shared" si="33"/>
        <v>51</v>
      </c>
      <c r="R177" t="str">
        <f t="shared" si="34"/>
        <v>97</v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 hidden="1">
      <c r="A178" s="85" t="str">
        <f>IF(C178="","",VLOOKUP('OPĆI DIO'!$C$3,'OPĆI DIO'!$L$6:$U$138,10,FALSE))</f>
        <v>08091</v>
      </c>
      <c r="B178" s="85" t="str">
        <f>IF(C178="","",VLOOKUP('OPĆI DIO'!$C$3,'OPĆI DIO'!$L$6:$U$138,9,FALSE))</f>
        <v>Agencije</v>
      </c>
      <c r="C178" s="90">
        <v>51</v>
      </c>
      <c r="D178" s="85" t="str">
        <f t="shared" si="27"/>
        <v>Pomoći EU</v>
      </c>
      <c r="E178" s="90">
        <v>3241</v>
      </c>
      <c r="F178" s="85" t="str">
        <f t="shared" si="28"/>
        <v>Naknade troškova osobama izvan radnog odnosa</v>
      </c>
      <c r="G178" s="123" t="s">
        <v>1095</v>
      </c>
      <c r="H178" s="85" t="str">
        <f t="shared" si="29"/>
        <v>ERASMUS PLUS – PROJEKTI ZA KORISNIKE MLADI OD 2014. DO 2020.</v>
      </c>
      <c r="I178" s="85" t="str">
        <f t="shared" si="30"/>
        <v>0970</v>
      </c>
      <c r="J178" s="122">
        <v>0</v>
      </c>
      <c r="K178" s="122">
        <v>0</v>
      </c>
      <c r="L178" s="122">
        <v>0</v>
      </c>
      <c r="M178" s="89"/>
      <c r="O178" t="str">
        <f t="shared" si="31"/>
        <v>324</v>
      </c>
      <c r="P178" t="str">
        <f t="shared" si="32"/>
        <v>32</v>
      </c>
      <c r="Q178" t="str">
        <f t="shared" si="33"/>
        <v>51</v>
      </c>
      <c r="R178" t="str">
        <f t="shared" si="34"/>
        <v>97</v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 hidden="1">
      <c r="A179" s="85" t="str">
        <f>IF(C179="","",VLOOKUP('OPĆI DIO'!$C$3,'OPĆI DIO'!$L$6:$U$138,10,FALSE))</f>
        <v>08091</v>
      </c>
      <c r="B179" s="85" t="str">
        <f>IF(C179="","",VLOOKUP('OPĆI DIO'!$C$3,'OPĆI DIO'!$L$6:$U$138,9,FALSE))</f>
        <v>Agencije</v>
      </c>
      <c r="C179" s="90">
        <v>51</v>
      </c>
      <c r="D179" s="85" t="str">
        <f t="shared" si="27"/>
        <v>Pomoći EU</v>
      </c>
      <c r="E179" s="90">
        <v>3293</v>
      </c>
      <c r="F179" s="85" t="str">
        <f t="shared" si="28"/>
        <v>Reprezentacija</v>
      </c>
      <c r="G179" s="123" t="s">
        <v>1095</v>
      </c>
      <c r="H179" s="85" t="str">
        <f t="shared" si="29"/>
        <v>ERASMUS PLUS – PROJEKTI ZA KORISNIKE MLADI OD 2014. DO 2020.</v>
      </c>
      <c r="I179" s="85" t="str">
        <f t="shared" si="30"/>
        <v>0970</v>
      </c>
      <c r="J179" s="122">
        <v>0</v>
      </c>
      <c r="K179" s="122">
        <v>0</v>
      </c>
      <c r="L179" s="122">
        <v>0</v>
      </c>
      <c r="M179" s="89"/>
      <c r="O179" t="str">
        <f t="shared" si="31"/>
        <v>329</v>
      </c>
      <c r="P179" t="str">
        <f t="shared" si="32"/>
        <v>32</v>
      </c>
      <c r="Q179" t="str">
        <f t="shared" si="33"/>
        <v>51</v>
      </c>
      <c r="R179" t="str">
        <f t="shared" si="34"/>
        <v>97</v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 hidden="1">
      <c r="A180" s="85" t="str">
        <f>IF(C180="","",VLOOKUP('OPĆI DIO'!$C$3,'OPĆI DIO'!$L$6:$U$138,10,FALSE))</f>
        <v>08091</v>
      </c>
      <c r="B180" s="85" t="str">
        <f>IF(C180="","",VLOOKUP('OPĆI DIO'!$C$3,'OPĆI DIO'!$L$6:$U$138,9,FALSE))</f>
        <v>Agencije</v>
      </c>
      <c r="C180" s="90">
        <v>51</v>
      </c>
      <c r="D180" s="85" t="str">
        <f t="shared" si="27"/>
        <v>Pomoći EU</v>
      </c>
      <c r="E180" s="90">
        <v>3299</v>
      </c>
      <c r="F180" s="85" t="str">
        <f t="shared" si="28"/>
        <v>Ostali nespomenuti rashodi poslovanja</v>
      </c>
      <c r="G180" s="123" t="s">
        <v>1095</v>
      </c>
      <c r="H180" s="85" t="str">
        <f t="shared" si="29"/>
        <v>ERASMUS PLUS – PROJEKTI ZA KORISNIKE MLADI OD 2014. DO 2020.</v>
      </c>
      <c r="I180" s="85" t="str">
        <f t="shared" si="30"/>
        <v>0970</v>
      </c>
      <c r="J180" s="122">
        <v>0</v>
      </c>
      <c r="K180" s="122">
        <v>0</v>
      </c>
      <c r="L180" s="122">
        <v>0</v>
      </c>
      <c r="M180" s="89"/>
      <c r="O180" t="str">
        <f t="shared" si="31"/>
        <v>329</v>
      </c>
      <c r="P180" t="str">
        <f t="shared" si="32"/>
        <v>32</v>
      </c>
      <c r="Q180" t="str">
        <f t="shared" si="33"/>
        <v>51</v>
      </c>
      <c r="R180" t="str">
        <f t="shared" si="34"/>
        <v>97</v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 hidden="1">
      <c r="A181" s="85" t="str">
        <f>IF(C181="","",VLOOKUP('OPĆI DIO'!$C$3,'OPĆI DIO'!$L$6:$U$138,10,FALSE))</f>
        <v>08091</v>
      </c>
      <c r="B181" s="85" t="str">
        <f>IF(C181="","",VLOOKUP('OPĆI DIO'!$C$3,'OPĆI DIO'!$L$6:$U$138,9,FALSE))</f>
        <v>Agencije</v>
      </c>
      <c r="C181" s="90">
        <v>51</v>
      </c>
      <c r="D181" s="85" t="str">
        <f t="shared" si="27"/>
        <v>Pomoći EU</v>
      </c>
      <c r="E181" s="90">
        <v>3531</v>
      </c>
      <c r="F181" s="85" t="str">
        <f t="shared" si="28"/>
        <v>Subvencije trgovačkim društvima, zadrugama, poljoprivrednici</v>
      </c>
      <c r="G181" s="123" t="s">
        <v>1095</v>
      </c>
      <c r="H181" s="85" t="str">
        <f t="shared" si="29"/>
        <v>ERASMUS PLUS – PROJEKTI ZA KORISNIKE MLADI OD 2014. DO 2020.</v>
      </c>
      <c r="I181" s="85" t="str">
        <f t="shared" si="30"/>
        <v>0970</v>
      </c>
      <c r="J181" s="122">
        <v>0</v>
      </c>
      <c r="K181" s="122">
        <v>0</v>
      </c>
      <c r="L181" s="122">
        <v>0</v>
      </c>
      <c r="M181" s="89"/>
      <c r="O181" t="str">
        <f t="shared" si="31"/>
        <v>353</v>
      </c>
      <c r="P181" t="str">
        <f t="shared" si="32"/>
        <v>35</v>
      </c>
      <c r="Q181" t="str">
        <f t="shared" si="33"/>
        <v>51</v>
      </c>
      <c r="R181" t="str">
        <f t="shared" si="34"/>
        <v>97</v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 hidden="1">
      <c r="A182" s="85" t="str">
        <f>IF(C182="","",VLOOKUP('OPĆI DIO'!$C$3,'OPĆI DIO'!$L$6:$U$138,10,FALSE))</f>
        <v>08091</v>
      </c>
      <c r="B182" s="85" t="str">
        <f>IF(C182="","",VLOOKUP('OPĆI DIO'!$C$3,'OPĆI DIO'!$L$6:$U$138,9,FALSE))</f>
        <v>Agencije</v>
      </c>
      <c r="C182" s="90">
        <v>51</v>
      </c>
      <c r="D182" s="85" t="str">
        <f t="shared" si="27"/>
        <v>Pomoći EU</v>
      </c>
      <c r="E182" s="90">
        <v>3681</v>
      </c>
      <c r="F182" s="85" t="str">
        <f t="shared" si="28"/>
        <v>Tekuće pomoći temeljem prijenosa EU sredstava</v>
      </c>
      <c r="G182" s="123" t="s">
        <v>1095</v>
      </c>
      <c r="H182" s="85" t="str">
        <f t="shared" si="29"/>
        <v>ERASMUS PLUS – PROJEKTI ZA KORISNIKE MLADI OD 2014. DO 2020.</v>
      </c>
      <c r="I182" s="85" t="str">
        <f t="shared" si="30"/>
        <v>0970</v>
      </c>
      <c r="J182" s="122">
        <v>3486</v>
      </c>
      <c r="K182" s="122">
        <v>0</v>
      </c>
      <c r="L182" s="122">
        <v>0</v>
      </c>
      <c r="M182" s="89"/>
      <c r="O182" t="str">
        <f t="shared" si="31"/>
        <v>368</v>
      </c>
      <c r="P182" t="str">
        <f t="shared" si="32"/>
        <v>36</v>
      </c>
      <c r="Q182" t="str">
        <f t="shared" si="33"/>
        <v>51</v>
      </c>
      <c r="R182" t="str">
        <f t="shared" si="34"/>
        <v>97</v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 hidden="1">
      <c r="A183" s="85" t="str">
        <f>IF(C183="","",VLOOKUP('OPĆI DIO'!$C$3,'OPĆI DIO'!$L$6:$U$138,10,FALSE))</f>
        <v>08091</v>
      </c>
      <c r="B183" s="85" t="str">
        <f>IF(C183="","",VLOOKUP('OPĆI DIO'!$C$3,'OPĆI DIO'!$L$6:$U$138,9,FALSE))</f>
        <v>Agencije</v>
      </c>
      <c r="C183" s="90">
        <v>51</v>
      </c>
      <c r="D183" s="85" t="str">
        <f t="shared" si="27"/>
        <v>Pomoći EU</v>
      </c>
      <c r="E183" s="90">
        <v>3693</v>
      </c>
      <c r="F183" s="85" t="str">
        <f t="shared" si="28"/>
        <v>Tekući prijenosi između proračunskih korisnika istog proraču</v>
      </c>
      <c r="G183" s="123" t="s">
        <v>1095</v>
      </c>
      <c r="H183" s="85" t="str">
        <f t="shared" si="29"/>
        <v>ERASMUS PLUS – PROJEKTI ZA KORISNIKE MLADI OD 2014. DO 2020.</v>
      </c>
      <c r="I183" s="85" t="str">
        <f t="shared" si="30"/>
        <v>0970</v>
      </c>
      <c r="J183" s="122">
        <v>0</v>
      </c>
      <c r="K183" s="122">
        <v>0</v>
      </c>
      <c r="L183" s="122">
        <v>0</v>
      </c>
      <c r="M183" s="89"/>
      <c r="O183" t="str">
        <f t="shared" si="31"/>
        <v>369</v>
      </c>
      <c r="P183" t="str">
        <f t="shared" si="32"/>
        <v>36</v>
      </c>
      <c r="Q183" t="str">
        <f t="shared" si="33"/>
        <v>51</v>
      </c>
      <c r="R183" t="str">
        <f t="shared" si="34"/>
        <v>97</v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 hidden="1">
      <c r="A184" s="85" t="str">
        <f>IF(C184="","",VLOOKUP('OPĆI DIO'!$C$3,'OPĆI DIO'!$L$6:$U$138,10,FALSE))</f>
        <v>08091</v>
      </c>
      <c r="B184" s="85" t="str">
        <f>IF(C184="","",VLOOKUP('OPĆI DIO'!$C$3,'OPĆI DIO'!$L$6:$U$138,9,FALSE))</f>
        <v>Agencije</v>
      </c>
      <c r="C184" s="90">
        <v>51</v>
      </c>
      <c r="D184" s="85" t="str">
        <f t="shared" si="27"/>
        <v>Pomoći EU</v>
      </c>
      <c r="E184" s="90">
        <v>3723</v>
      </c>
      <c r="F184" s="85" t="str">
        <f t="shared" si="28"/>
        <v>Naknade građanima i kućanstvima iz EU sredstava</v>
      </c>
      <c r="G184" s="123" t="s">
        <v>1095</v>
      </c>
      <c r="H184" s="85" t="str">
        <f t="shared" si="29"/>
        <v>ERASMUS PLUS – PROJEKTI ZA KORISNIKE MLADI OD 2014. DO 2020.</v>
      </c>
      <c r="I184" s="85" t="str">
        <f t="shared" si="30"/>
        <v>0970</v>
      </c>
      <c r="J184" s="122">
        <v>0</v>
      </c>
      <c r="K184" s="122">
        <v>0</v>
      </c>
      <c r="L184" s="122">
        <v>0</v>
      </c>
      <c r="M184" s="89"/>
      <c r="O184" t="str">
        <f t="shared" si="31"/>
        <v>372</v>
      </c>
      <c r="P184" t="str">
        <f t="shared" si="32"/>
        <v>37</v>
      </c>
      <c r="Q184" t="str">
        <f t="shared" si="33"/>
        <v>51</v>
      </c>
      <c r="R184" t="str">
        <f t="shared" si="34"/>
        <v>97</v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 hidden="1">
      <c r="A185" s="85" t="str">
        <f>IF(C185="","",VLOOKUP('OPĆI DIO'!$C$3,'OPĆI DIO'!$L$6:$U$138,10,FALSE))</f>
        <v>08091</v>
      </c>
      <c r="B185" s="85" t="str">
        <f>IF(C185="","",VLOOKUP('OPĆI DIO'!$C$3,'OPĆI DIO'!$L$6:$U$138,9,FALSE))</f>
        <v>Agencije</v>
      </c>
      <c r="C185" s="90">
        <v>51</v>
      </c>
      <c r="D185" s="85" t="str">
        <f t="shared" si="27"/>
        <v>Pomoći EU</v>
      </c>
      <c r="E185" s="90">
        <v>3813</v>
      </c>
      <c r="F185" s="85" t="str">
        <f t="shared" si="28"/>
        <v>Tekuće donacije iz EU sredstava</v>
      </c>
      <c r="G185" s="123" t="s">
        <v>1095</v>
      </c>
      <c r="H185" s="85" t="str">
        <f t="shared" si="29"/>
        <v>ERASMUS PLUS – PROJEKTI ZA KORISNIKE MLADI OD 2014. DO 2020.</v>
      </c>
      <c r="I185" s="85" t="str">
        <f t="shared" si="30"/>
        <v>0970</v>
      </c>
      <c r="J185" s="122">
        <v>300000</v>
      </c>
      <c r="K185" s="122">
        <v>0</v>
      </c>
      <c r="L185" s="122">
        <v>0</v>
      </c>
      <c r="M185" s="89"/>
      <c r="O185" t="str">
        <f t="shared" si="31"/>
        <v>381</v>
      </c>
      <c r="P185" t="str">
        <f t="shared" si="32"/>
        <v>38</v>
      </c>
      <c r="Q185" t="str">
        <f t="shared" si="33"/>
        <v>51</v>
      </c>
      <c r="R185" t="str">
        <f t="shared" si="34"/>
        <v>97</v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 hidden="1">
      <c r="A186" s="85" t="str">
        <f>IF(C186="","",VLOOKUP('OPĆI DIO'!$C$3,'OPĆI DIO'!$L$6:$U$138,10,FALSE))</f>
        <v>08091</v>
      </c>
      <c r="B186" s="85" t="str">
        <f>IF(C186="","",VLOOKUP('OPĆI DIO'!$C$3,'OPĆI DIO'!$L$6:$U$138,9,FALSE))</f>
        <v>Agencije</v>
      </c>
      <c r="C186" s="90">
        <v>51</v>
      </c>
      <c r="D186" s="85" t="str">
        <f t="shared" si="27"/>
        <v>Pomoći EU</v>
      </c>
      <c r="E186" s="90">
        <v>3211</v>
      </c>
      <c r="F186" s="85" t="str">
        <f t="shared" si="28"/>
        <v>Službena putovanja</v>
      </c>
      <c r="G186" s="123" t="s">
        <v>1099</v>
      </c>
      <c r="H186" s="85" t="str">
        <f t="shared" si="29"/>
        <v>EUROPSKE SNAGE SOLIDARNOSTI - PROJEKTI ZA KORISNIKE OD 2018. DO 2020.</v>
      </c>
      <c r="I186" s="85" t="str">
        <f t="shared" si="30"/>
        <v>0970</v>
      </c>
      <c r="J186" s="122">
        <v>0</v>
      </c>
      <c r="K186" s="122">
        <v>0</v>
      </c>
      <c r="L186" s="122">
        <v>0</v>
      </c>
      <c r="M186" s="89"/>
      <c r="O186" t="str">
        <f t="shared" si="31"/>
        <v>321</v>
      </c>
      <c r="P186" t="str">
        <f t="shared" si="32"/>
        <v>32</v>
      </c>
      <c r="Q186" t="str">
        <f t="shared" si="33"/>
        <v>51</v>
      </c>
      <c r="R186" t="str">
        <f t="shared" si="34"/>
        <v>97</v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 hidden="1">
      <c r="A187" s="85" t="str">
        <f>IF(C187="","",VLOOKUP('OPĆI DIO'!$C$3,'OPĆI DIO'!$L$6:$U$138,10,FALSE))</f>
        <v>08091</v>
      </c>
      <c r="B187" s="85" t="str">
        <f>IF(C187="","",VLOOKUP('OPĆI DIO'!$C$3,'OPĆI DIO'!$L$6:$U$138,9,FALSE))</f>
        <v>Agencije</v>
      </c>
      <c r="C187" s="90">
        <v>51</v>
      </c>
      <c r="D187" s="85" t="str">
        <f t="shared" si="27"/>
        <v>Pomoći EU</v>
      </c>
      <c r="E187" s="90">
        <v>3221</v>
      </c>
      <c r="F187" s="85" t="str">
        <f t="shared" si="28"/>
        <v>Uredski materijal i ostali materijalni rashodi</v>
      </c>
      <c r="G187" s="123" t="s">
        <v>1099</v>
      </c>
      <c r="H187" s="85" t="str">
        <f t="shared" si="29"/>
        <v>EUROPSKE SNAGE SOLIDARNOSTI - PROJEKTI ZA KORISNIKE OD 2018. DO 2020.</v>
      </c>
      <c r="I187" s="85" t="str">
        <f t="shared" si="30"/>
        <v>0970</v>
      </c>
      <c r="J187" s="122">
        <v>0</v>
      </c>
      <c r="K187" s="122">
        <v>0</v>
      </c>
      <c r="L187" s="122">
        <v>0</v>
      </c>
      <c r="M187" s="89"/>
      <c r="O187" t="str">
        <f t="shared" si="31"/>
        <v>322</v>
      </c>
      <c r="P187" t="str">
        <f t="shared" si="32"/>
        <v>32</v>
      </c>
      <c r="Q187" t="str">
        <f t="shared" si="33"/>
        <v>51</v>
      </c>
      <c r="R187" t="str">
        <f t="shared" si="34"/>
        <v>97</v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 hidden="1">
      <c r="A188" s="85" t="str">
        <f>IF(C188="","",VLOOKUP('OPĆI DIO'!$C$3,'OPĆI DIO'!$L$6:$U$138,10,FALSE))</f>
        <v>08091</v>
      </c>
      <c r="B188" s="85" t="str">
        <f>IF(C188="","",VLOOKUP('OPĆI DIO'!$C$3,'OPĆI DIO'!$L$6:$U$138,9,FALSE))</f>
        <v>Agencije</v>
      </c>
      <c r="C188" s="90">
        <v>51</v>
      </c>
      <c r="D188" s="85" t="str">
        <f t="shared" si="27"/>
        <v>Pomoći EU</v>
      </c>
      <c r="E188" s="90">
        <v>3231</v>
      </c>
      <c r="F188" s="85" t="str">
        <f t="shared" si="28"/>
        <v>Usluge telefona, pošte i prijevoza</v>
      </c>
      <c r="G188" s="123" t="s">
        <v>1099</v>
      </c>
      <c r="H188" s="85" t="str">
        <f t="shared" si="29"/>
        <v>EUROPSKE SNAGE SOLIDARNOSTI - PROJEKTI ZA KORISNIKE OD 2018. DO 2020.</v>
      </c>
      <c r="I188" s="85" t="str">
        <f t="shared" si="30"/>
        <v>0970</v>
      </c>
      <c r="J188" s="122">
        <v>0</v>
      </c>
      <c r="K188" s="122">
        <v>0</v>
      </c>
      <c r="L188" s="122">
        <v>0</v>
      </c>
      <c r="M188" s="89"/>
      <c r="O188" t="str">
        <f t="shared" si="31"/>
        <v>323</v>
      </c>
      <c r="P188" t="str">
        <f t="shared" si="32"/>
        <v>32</v>
      </c>
      <c r="Q188" t="str">
        <f t="shared" si="33"/>
        <v>51</v>
      </c>
      <c r="R188" t="str">
        <f t="shared" si="34"/>
        <v>97</v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 hidden="1">
      <c r="A189" s="85" t="str">
        <f>IF(C189="","",VLOOKUP('OPĆI DIO'!$C$3,'OPĆI DIO'!$L$6:$U$138,10,FALSE))</f>
        <v>08091</v>
      </c>
      <c r="B189" s="85" t="str">
        <f>IF(C189="","",VLOOKUP('OPĆI DIO'!$C$3,'OPĆI DIO'!$L$6:$U$138,9,FALSE))</f>
        <v>Agencije</v>
      </c>
      <c r="C189" s="90">
        <v>51</v>
      </c>
      <c r="D189" s="85" t="str">
        <f t="shared" si="27"/>
        <v>Pomoći EU</v>
      </c>
      <c r="E189" s="90">
        <v>3233</v>
      </c>
      <c r="F189" s="85" t="str">
        <f t="shared" si="28"/>
        <v>Usluge promidžbe i informiranja</v>
      </c>
      <c r="G189" s="123" t="s">
        <v>1099</v>
      </c>
      <c r="H189" s="85" t="str">
        <f t="shared" si="29"/>
        <v>EUROPSKE SNAGE SOLIDARNOSTI - PROJEKTI ZA KORISNIKE OD 2018. DO 2020.</v>
      </c>
      <c r="I189" s="85" t="str">
        <f t="shared" si="30"/>
        <v>0970</v>
      </c>
      <c r="J189" s="122">
        <v>0</v>
      </c>
      <c r="K189" s="122">
        <v>0</v>
      </c>
      <c r="L189" s="122">
        <v>0</v>
      </c>
      <c r="M189" s="89"/>
      <c r="O189" t="str">
        <f t="shared" si="31"/>
        <v>323</v>
      </c>
      <c r="P189" t="str">
        <f t="shared" si="32"/>
        <v>32</v>
      </c>
      <c r="Q189" t="str">
        <f t="shared" si="33"/>
        <v>51</v>
      </c>
      <c r="R189" t="str">
        <f t="shared" si="34"/>
        <v>97</v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 hidden="1">
      <c r="A190" s="85" t="str">
        <f>IF(C190="","",VLOOKUP('OPĆI DIO'!$C$3,'OPĆI DIO'!$L$6:$U$138,10,FALSE))</f>
        <v>08091</v>
      </c>
      <c r="B190" s="85" t="str">
        <f>IF(C190="","",VLOOKUP('OPĆI DIO'!$C$3,'OPĆI DIO'!$L$6:$U$138,9,FALSE))</f>
        <v>Agencije</v>
      </c>
      <c r="C190" s="90">
        <v>51</v>
      </c>
      <c r="D190" s="85" t="str">
        <f t="shared" si="27"/>
        <v>Pomoći EU</v>
      </c>
      <c r="E190" s="90">
        <v>3235</v>
      </c>
      <c r="F190" s="85" t="str">
        <f t="shared" si="28"/>
        <v>Zakupnine i najamnine</v>
      </c>
      <c r="G190" s="123" t="s">
        <v>1099</v>
      </c>
      <c r="H190" s="85" t="str">
        <f t="shared" si="29"/>
        <v>EUROPSKE SNAGE SOLIDARNOSTI - PROJEKTI ZA KORISNIKE OD 2018. DO 2020.</v>
      </c>
      <c r="I190" s="85" t="str">
        <f t="shared" si="30"/>
        <v>0970</v>
      </c>
      <c r="J190" s="122">
        <v>0</v>
      </c>
      <c r="K190" s="122">
        <v>0</v>
      </c>
      <c r="L190" s="122">
        <v>0</v>
      </c>
      <c r="M190" s="89"/>
      <c r="O190" t="str">
        <f t="shared" si="31"/>
        <v>323</v>
      </c>
      <c r="P190" t="str">
        <f t="shared" si="32"/>
        <v>32</v>
      </c>
      <c r="Q190" t="str">
        <f t="shared" si="33"/>
        <v>51</v>
      </c>
      <c r="R190" t="str">
        <f t="shared" si="34"/>
        <v>97</v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 hidden="1">
      <c r="A191" s="85" t="str">
        <f>IF(C191="","",VLOOKUP('OPĆI DIO'!$C$3,'OPĆI DIO'!$L$6:$U$138,10,FALSE))</f>
        <v>08091</v>
      </c>
      <c r="B191" s="85" t="str">
        <f>IF(C191="","",VLOOKUP('OPĆI DIO'!$C$3,'OPĆI DIO'!$L$6:$U$138,9,FALSE))</f>
        <v>Agencije</v>
      </c>
      <c r="C191" s="90">
        <v>51</v>
      </c>
      <c r="D191" s="85" t="str">
        <f t="shared" si="27"/>
        <v>Pomoći EU</v>
      </c>
      <c r="E191" s="90">
        <v>3237</v>
      </c>
      <c r="F191" s="85" t="str">
        <f t="shared" si="28"/>
        <v>Intelektualne i osobne usluge</v>
      </c>
      <c r="G191" s="123" t="s">
        <v>1099</v>
      </c>
      <c r="H191" s="85" t="str">
        <f t="shared" si="29"/>
        <v>EUROPSKE SNAGE SOLIDARNOSTI - PROJEKTI ZA KORISNIKE OD 2018. DO 2020.</v>
      </c>
      <c r="I191" s="85" t="str">
        <f t="shared" si="30"/>
        <v>0970</v>
      </c>
      <c r="J191" s="122">
        <v>0</v>
      </c>
      <c r="K191" s="122">
        <v>0</v>
      </c>
      <c r="L191" s="122">
        <v>0</v>
      </c>
      <c r="M191" s="89"/>
      <c r="O191" t="str">
        <f t="shared" si="31"/>
        <v>323</v>
      </c>
      <c r="P191" t="str">
        <f t="shared" si="32"/>
        <v>32</v>
      </c>
      <c r="Q191" t="str">
        <f t="shared" si="33"/>
        <v>51</v>
      </c>
      <c r="R191" t="str">
        <f t="shared" si="34"/>
        <v>97</v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 hidden="1">
      <c r="A192" s="85" t="str">
        <f>IF(C192="","",VLOOKUP('OPĆI DIO'!$C$3,'OPĆI DIO'!$L$6:$U$138,10,FALSE))</f>
        <v>08091</v>
      </c>
      <c r="B192" s="85" t="str">
        <f>IF(C192="","",VLOOKUP('OPĆI DIO'!$C$3,'OPĆI DIO'!$L$6:$U$138,9,FALSE))</f>
        <v>Agencije</v>
      </c>
      <c r="C192" s="90">
        <v>51</v>
      </c>
      <c r="D192" s="85" t="str">
        <f t="shared" si="27"/>
        <v>Pomoći EU</v>
      </c>
      <c r="E192" s="90">
        <v>3239</v>
      </c>
      <c r="F192" s="85" t="str">
        <f t="shared" si="28"/>
        <v>Ostale usluge</v>
      </c>
      <c r="G192" s="123" t="s">
        <v>1099</v>
      </c>
      <c r="H192" s="85" t="str">
        <f t="shared" si="29"/>
        <v>EUROPSKE SNAGE SOLIDARNOSTI - PROJEKTI ZA KORISNIKE OD 2018. DO 2020.</v>
      </c>
      <c r="I192" s="85" t="str">
        <f t="shared" si="30"/>
        <v>0970</v>
      </c>
      <c r="J192" s="122">
        <v>0</v>
      </c>
      <c r="K192" s="122">
        <v>0</v>
      </c>
      <c r="L192" s="122">
        <v>0</v>
      </c>
      <c r="M192" s="89"/>
      <c r="O192" t="str">
        <f t="shared" si="31"/>
        <v>323</v>
      </c>
      <c r="P192" t="str">
        <f t="shared" si="32"/>
        <v>32</v>
      </c>
      <c r="Q192" t="str">
        <f t="shared" si="33"/>
        <v>51</v>
      </c>
      <c r="R192" t="str">
        <f t="shared" si="34"/>
        <v>97</v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 hidden="1">
      <c r="A193" s="85" t="str">
        <f>IF(C193="","",VLOOKUP('OPĆI DIO'!$C$3,'OPĆI DIO'!$L$6:$U$138,10,FALSE))</f>
        <v>08091</v>
      </c>
      <c r="B193" s="85" t="str">
        <f>IF(C193="","",VLOOKUP('OPĆI DIO'!$C$3,'OPĆI DIO'!$L$6:$U$138,9,FALSE))</f>
        <v>Agencije</v>
      </c>
      <c r="C193" s="90">
        <v>51</v>
      </c>
      <c r="D193" s="85" t="str">
        <f t="shared" si="27"/>
        <v>Pomoći EU</v>
      </c>
      <c r="E193" s="90">
        <v>3241</v>
      </c>
      <c r="F193" s="85" t="str">
        <f t="shared" si="28"/>
        <v>Naknade troškova osobama izvan radnog odnosa</v>
      </c>
      <c r="G193" s="123" t="s">
        <v>1099</v>
      </c>
      <c r="H193" s="85" t="str">
        <f t="shared" si="29"/>
        <v>EUROPSKE SNAGE SOLIDARNOSTI - PROJEKTI ZA KORISNIKE OD 2018. DO 2020.</v>
      </c>
      <c r="I193" s="85" t="str">
        <f t="shared" si="30"/>
        <v>0970</v>
      </c>
      <c r="J193" s="122">
        <v>0</v>
      </c>
      <c r="K193" s="122">
        <v>0</v>
      </c>
      <c r="L193" s="122">
        <v>0</v>
      </c>
      <c r="M193" s="89"/>
      <c r="O193" t="str">
        <f t="shared" si="31"/>
        <v>324</v>
      </c>
      <c r="P193" t="str">
        <f t="shared" si="32"/>
        <v>32</v>
      </c>
      <c r="Q193" t="str">
        <f t="shared" si="33"/>
        <v>51</v>
      </c>
      <c r="R193" t="str">
        <f t="shared" si="34"/>
        <v>97</v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 hidden="1">
      <c r="A194" s="85" t="str">
        <f>IF(C194="","",VLOOKUP('OPĆI DIO'!$C$3,'OPĆI DIO'!$L$6:$U$138,10,FALSE))</f>
        <v>08091</v>
      </c>
      <c r="B194" s="85" t="str">
        <f>IF(C194="","",VLOOKUP('OPĆI DIO'!$C$3,'OPĆI DIO'!$L$6:$U$138,9,FALSE))</f>
        <v>Agencije</v>
      </c>
      <c r="C194" s="90">
        <v>51</v>
      </c>
      <c r="D194" s="85" t="str">
        <f t="shared" si="27"/>
        <v>Pomoći EU</v>
      </c>
      <c r="E194" s="90">
        <v>3293</v>
      </c>
      <c r="F194" s="85" t="str">
        <f t="shared" si="28"/>
        <v>Reprezentacija</v>
      </c>
      <c r="G194" s="123" t="s">
        <v>1099</v>
      </c>
      <c r="H194" s="85" t="str">
        <f t="shared" si="29"/>
        <v>EUROPSKE SNAGE SOLIDARNOSTI - PROJEKTI ZA KORISNIKE OD 2018. DO 2020.</v>
      </c>
      <c r="I194" s="85" t="str">
        <f t="shared" si="30"/>
        <v>0970</v>
      </c>
      <c r="J194" s="122">
        <v>0</v>
      </c>
      <c r="K194" s="122">
        <v>0</v>
      </c>
      <c r="L194" s="122">
        <v>0</v>
      </c>
      <c r="M194" s="89"/>
      <c r="O194" t="str">
        <f t="shared" si="31"/>
        <v>329</v>
      </c>
      <c r="P194" t="str">
        <f t="shared" si="32"/>
        <v>32</v>
      </c>
      <c r="Q194" t="str">
        <f t="shared" si="33"/>
        <v>51</v>
      </c>
      <c r="R194" t="str">
        <f t="shared" si="34"/>
        <v>97</v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 hidden="1">
      <c r="A195" s="85" t="str">
        <f>IF(C195="","",VLOOKUP('OPĆI DIO'!$C$3,'OPĆI DIO'!$L$6:$U$138,10,FALSE))</f>
        <v>08091</v>
      </c>
      <c r="B195" s="85" t="str">
        <f>IF(C195="","",VLOOKUP('OPĆI DIO'!$C$3,'OPĆI DIO'!$L$6:$U$138,9,FALSE))</f>
        <v>Agencije</v>
      </c>
      <c r="C195" s="90">
        <v>51</v>
      </c>
      <c r="D195" s="85" t="str">
        <f t="shared" ref="D195:D258" si="35">IFERROR(VLOOKUP(C195,$S$6:$T$24,2,FALSE),"")</f>
        <v>Pomoći EU</v>
      </c>
      <c r="E195" s="90">
        <v>3299</v>
      </c>
      <c r="F195" s="85" t="str">
        <f t="shared" si="28"/>
        <v>Ostali nespomenuti rashodi poslovanja</v>
      </c>
      <c r="G195" s="123" t="s">
        <v>1099</v>
      </c>
      <c r="H195" s="85" t="str">
        <f t="shared" si="29"/>
        <v>EUROPSKE SNAGE SOLIDARNOSTI - PROJEKTI ZA KORISNIKE OD 2018. DO 2020.</v>
      </c>
      <c r="I195" s="85" t="str">
        <f t="shared" si="30"/>
        <v>0970</v>
      </c>
      <c r="J195" s="122">
        <v>0</v>
      </c>
      <c r="K195" s="122">
        <v>0</v>
      </c>
      <c r="L195" s="122">
        <v>0</v>
      </c>
      <c r="M195" s="89"/>
      <c r="O195" t="str">
        <f t="shared" si="31"/>
        <v>329</v>
      </c>
      <c r="P195" t="str">
        <f t="shared" si="32"/>
        <v>32</v>
      </c>
      <c r="Q195" t="str">
        <f t="shared" si="33"/>
        <v>51</v>
      </c>
      <c r="R195" t="str">
        <f t="shared" si="34"/>
        <v>97</v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 hidden="1">
      <c r="A196" s="85" t="str">
        <f>IF(C196="","",VLOOKUP('OPĆI DIO'!$C$3,'OPĆI DIO'!$L$6:$U$138,10,FALSE))</f>
        <v>08091</v>
      </c>
      <c r="B196" s="85" t="str">
        <f>IF(C196="","",VLOOKUP('OPĆI DIO'!$C$3,'OPĆI DIO'!$L$6:$U$138,9,FALSE))</f>
        <v>Agencije</v>
      </c>
      <c r="C196" s="90">
        <v>51</v>
      </c>
      <c r="D196" s="85" t="str">
        <f t="shared" si="35"/>
        <v>Pomoći EU</v>
      </c>
      <c r="E196" s="90">
        <v>3531</v>
      </c>
      <c r="F196" s="85" t="str">
        <f t="shared" ref="F196:F259" si="36">IFERROR(VLOOKUP(E196,$V$5:$X$129,2,FALSE),"")</f>
        <v>Subvencije trgovačkim društvima, zadrugama, poljoprivrednici</v>
      </c>
      <c r="G196" s="123" t="s">
        <v>1099</v>
      </c>
      <c r="H196" s="85" t="str">
        <f t="shared" ref="H196:H259" si="37">IFERROR(VLOOKUP(G196,$AB$6:$AC$327,2,FALSE),"")</f>
        <v>EUROPSKE SNAGE SOLIDARNOSTI - PROJEKTI ZA KORISNIKE OD 2018. DO 2020.</v>
      </c>
      <c r="I196" s="85" t="str">
        <f t="shared" ref="I196:I259" si="38">IFERROR(VLOOKUP(G196,$AB$6:$AF$327,3,FALSE),"")</f>
        <v>0970</v>
      </c>
      <c r="J196" s="122">
        <v>0</v>
      </c>
      <c r="K196" s="122">
        <v>0</v>
      </c>
      <c r="L196" s="122">
        <v>0</v>
      </c>
      <c r="M196" s="89"/>
      <c r="O196" t="str">
        <f t="shared" ref="O196:O259" si="39">LEFT(E196,3)</f>
        <v>353</v>
      </c>
      <c r="P196" t="str">
        <f t="shared" ref="P196:P259" si="40">LEFT(E196,2)</f>
        <v>35</v>
      </c>
      <c r="Q196" t="str">
        <f t="shared" ref="Q196:Q259" si="41">LEFT(C196,3)</f>
        <v>51</v>
      </c>
      <c r="R196" t="str">
        <f t="shared" ref="R196:R259" si="42">MID(I196,2,2)</f>
        <v>97</v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 hidden="1">
      <c r="A197" s="85" t="str">
        <f>IF(C197="","",VLOOKUP('OPĆI DIO'!$C$3,'OPĆI DIO'!$L$6:$U$138,10,FALSE))</f>
        <v>08091</v>
      </c>
      <c r="B197" s="85" t="str">
        <f>IF(C197="","",VLOOKUP('OPĆI DIO'!$C$3,'OPĆI DIO'!$L$6:$U$138,9,FALSE))</f>
        <v>Agencije</v>
      </c>
      <c r="C197" s="90">
        <v>51</v>
      </c>
      <c r="D197" s="85" t="str">
        <f t="shared" si="35"/>
        <v>Pomoći EU</v>
      </c>
      <c r="E197" s="90">
        <v>3681</v>
      </c>
      <c r="F197" s="85" t="str">
        <f t="shared" si="36"/>
        <v>Tekuće pomoći temeljem prijenosa EU sredstava</v>
      </c>
      <c r="G197" s="123" t="s">
        <v>1099</v>
      </c>
      <c r="H197" s="85" t="str">
        <f t="shared" si="37"/>
        <v>EUROPSKE SNAGE SOLIDARNOSTI - PROJEKTI ZA KORISNIKE OD 2018. DO 2020.</v>
      </c>
      <c r="I197" s="85" t="str">
        <f t="shared" si="38"/>
        <v>0970</v>
      </c>
      <c r="J197" s="122">
        <v>0</v>
      </c>
      <c r="K197" s="122">
        <v>0</v>
      </c>
      <c r="L197" s="122">
        <v>0</v>
      </c>
      <c r="M197" s="89"/>
      <c r="O197" t="str">
        <f t="shared" si="39"/>
        <v>368</v>
      </c>
      <c r="P197" t="str">
        <f t="shared" si="40"/>
        <v>36</v>
      </c>
      <c r="Q197" t="str">
        <f t="shared" si="41"/>
        <v>51</v>
      </c>
      <c r="R197" t="str">
        <f t="shared" si="42"/>
        <v>97</v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 hidden="1">
      <c r="A198" s="85" t="str">
        <f>IF(C198="","",VLOOKUP('OPĆI DIO'!$C$3,'OPĆI DIO'!$L$6:$U$138,10,FALSE))</f>
        <v>08091</v>
      </c>
      <c r="B198" s="85" t="str">
        <f>IF(C198="","",VLOOKUP('OPĆI DIO'!$C$3,'OPĆI DIO'!$L$6:$U$138,9,FALSE))</f>
        <v>Agencije</v>
      </c>
      <c r="C198" s="90">
        <v>51</v>
      </c>
      <c r="D198" s="85" t="str">
        <f t="shared" si="35"/>
        <v>Pomoći EU</v>
      </c>
      <c r="E198" s="90">
        <v>3693</v>
      </c>
      <c r="F198" s="85" t="str">
        <f t="shared" si="36"/>
        <v>Tekući prijenosi između proračunskih korisnika istog proraču</v>
      </c>
      <c r="G198" s="123" t="s">
        <v>1099</v>
      </c>
      <c r="H198" s="85" t="str">
        <f t="shared" si="37"/>
        <v>EUROPSKE SNAGE SOLIDARNOSTI - PROJEKTI ZA KORISNIKE OD 2018. DO 2020.</v>
      </c>
      <c r="I198" s="85" t="str">
        <f t="shared" si="38"/>
        <v>0970</v>
      </c>
      <c r="J198" s="122">
        <v>0</v>
      </c>
      <c r="K198" s="122">
        <v>0</v>
      </c>
      <c r="L198" s="122">
        <v>0</v>
      </c>
      <c r="M198" s="89"/>
      <c r="O198" t="str">
        <f t="shared" si="39"/>
        <v>369</v>
      </c>
      <c r="P198" t="str">
        <f t="shared" si="40"/>
        <v>36</v>
      </c>
      <c r="Q198" t="str">
        <f t="shared" si="41"/>
        <v>51</v>
      </c>
      <c r="R198" t="str">
        <f t="shared" si="42"/>
        <v>97</v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 hidden="1">
      <c r="A199" s="85" t="str">
        <f>IF(C199="","",VLOOKUP('OPĆI DIO'!$C$3,'OPĆI DIO'!$L$6:$U$138,10,FALSE))</f>
        <v>08091</v>
      </c>
      <c r="B199" s="85" t="str">
        <f>IF(C199="","",VLOOKUP('OPĆI DIO'!$C$3,'OPĆI DIO'!$L$6:$U$138,9,FALSE))</f>
        <v>Agencije</v>
      </c>
      <c r="C199" s="90">
        <v>51</v>
      </c>
      <c r="D199" s="85" t="str">
        <f t="shared" si="35"/>
        <v>Pomoći EU</v>
      </c>
      <c r="E199" s="90">
        <v>3723</v>
      </c>
      <c r="F199" s="85" t="str">
        <f t="shared" si="36"/>
        <v>Naknade građanima i kućanstvima iz EU sredstava</v>
      </c>
      <c r="G199" s="123" t="s">
        <v>1099</v>
      </c>
      <c r="H199" s="85" t="str">
        <f t="shared" si="37"/>
        <v>EUROPSKE SNAGE SOLIDARNOSTI - PROJEKTI ZA KORISNIKE OD 2018. DO 2020.</v>
      </c>
      <c r="I199" s="85" t="str">
        <f t="shared" si="38"/>
        <v>0970</v>
      </c>
      <c r="J199" s="122">
        <v>0</v>
      </c>
      <c r="K199" s="122">
        <v>0</v>
      </c>
      <c r="L199" s="122">
        <v>0</v>
      </c>
      <c r="M199" s="89"/>
      <c r="O199" t="str">
        <f t="shared" si="39"/>
        <v>372</v>
      </c>
      <c r="P199" t="str">
        <f t="shared" si="40"/>
        <v>37</v>
      </c>
      <c r="Q199" t="str">
        <f t="shared" si="41"/>
        <v>51</v>
      </c>
      <c r="R199" t="str">
        <f t="shared" si="42"/>
        <v>97</v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 hidden="1">
      <c r="A200" s="85" t="str">
        <f>IF(C200="","",VLOOKUP('OPĆI DIO'!$C$3,'OPĆI DIO'!$L$6:$U$138,10,FALSE))</f>
        <v>08091</v>
      </c>
      <c r="B200" s="85" t="str">
        <f>IF(C200="","",VLOOKUP('OPĆI DIO'!$C$3,'OPĆI DIO'!$L$6:$U$138,9,FALSE))</f>
        <v>Agencije</v>
      </c>
      <c r="C200" s="90">
        <v>51</v>
      </c>
      <c r="D200" s="85" t="str">
        <f t="shared" si="35"/>
        <v>Pomoći EU</v>
      </c>
      <c r="E200" s="90">
        <v>3813</v>
      </c>
      <c r="F200" s="85" t="str">
        <f t="shared" si="36"/>
        <v>Tekuće donacije iz EU sredstava</v>
      </c>
      <c r="G200" s="123" t="s">
        <v>1099</v>
      </c>
      <c r="H200" s="85" t="str">
        <f t="shared" si="37"/>
        <v>EUROPSKE SNAGE SOLIDARNOSTI - PROJEKTI ZA KORISNIKE OD 2018. DO 2020.</v>
      </c>
      <c r="I200" s="85" t="str">
        <f t="shared" si="38"/>
        <v>0970</v>
      </c>
      <c r="J200" s="122">
        <v>45700</v>
      </c>
      <c r="K200" s="122">
        <v>12700</v>
      </c>
      <c r="L200" s="122">
        <v>0</v>
      </c>
      <c r="M200" s="89"/>
      <c r="O200" t="str">
        <f t="shared" si="39"/>
        <v>381</v>
      </c>
      <c r="P200" t="str">
        <f t="shared" si="40"/>
        <v>38</v>
      </c>
      <c r="Q200" t="str">
        <f t="shared" si="41"/>
        <v>51</v>
      </c>
      <c r="R200" t="str">
        <f t="shared" si="42"/>
        <v>97</v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 hidden="1">
      <c r="A201" s="85" t="str">
        <f>IF(C201="","",VLOOKUP('OPĆI DIO'!$C$3,'OPĆI DIO'!$L$6:$U$138,10,FALSE))</f>
        <v>08091</v>
      </c>
      <c r="B201" s="85" t="str">
        <f>IF(C201="","",VLOOKUP('OPĆI DIO'!$C$3,'OPĆI DIO'!$L$6:$U$138,9,FALSE))</f>
        <v>Agencije</v>
      </c>
      <c r="C201" s="90">
        <v>51</v>
      </c>
      <c r="D201" s="85" t="str">
        <f t="shared" si="35"/>
        <v>Pomoći EU</v>
      </c>
      <c r="E201" s="90">
        <v>3211</v>
      </c>
      <c r="F201" s="85" t="str">
        <f t="shared" si="36"/>
        <v>Službena putovanja</v>
      </c>
      <c r="G201" s="123" t="s">
        <v>1962</v>
      </c>
      <c r="H201" s="85" t="str">
        <f t="shared" si="37"/>
        <v>EUROPSKE SNAGE SOLIDARNOSTI - PROJEKTI ZA KORISNIKE OD 2021. DO 2027.</v>
      </c>
      <c r="I201" s="85" t="str">
        <f t="shared" si="38"/>
        <v>0970</v>
      </c>
      <c r="J201" s="122">
        <v>1300</v>
      </c>
      <c r="K201" s="122">
        <v>1352</v>
      </c>
      <c r="L201" s="122">
        <v>1406.0800000000002</v>
      </c>
      <c r="M201" s="89"/>
      <c r="O201" t="str">
        <f t="shared" si="39"/>
        <v>321</v>
      </c>
      <c r="P201" t="str">
        <f t="shared" si="40"/>
        <v>32</v>
      </c>
      <c r="Q201" t="str">
        <f t="shared" si="41"/>
        <v>51</v>
      </c>
      <c r="R201" t="str">
        <f t="shared" si="42"/>
        <v>97</v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 hidden="1">
      <c r="A202" s="85" t="str">
        <f>IF(C202="","",VLOOKUP('OPĆI DIO'!$C$3,'OPĆI DIO'!$L$6:$U$138,10,FALSE))</f>
        <v>08091</v>
      </c>
      <c r="B202" s="85" t="str">
        <f>IF(C202="","",VLOOKUP('OPĆI DIO'!$C$3,'OPĆI DIO'!$L$6:$U$138,9,FALSE))</f>
        <v>Agencije</v>
      </c>
      <c r="C202" s="90">
        <v>51</v>
      </c>
      <c r="D202" s="85" t="str">
        <f t="shared" si="35"/>
        <v>Pomoći EU</v>
      </c>
      <c r="E202" s="90">
        <v>3221</v>
      </c>
      <c r="F202" s="85" t="str">
        <f t="shared" si="36"/>
        <v>Uredski materijal i ostali materijalni rashodi</v>
      </c>
      <c r="G202" s="123" t="s">
        <v>1962</v>
      </c>
      <c r="H202" s="85" t="str">
        <f t="shared" si="37"/>
        <v>EUROPSKE SNAGE SOLIDARNOSTI - PROJEKTI ZA KORISNIKE OD 2021. DO 2027.</v>
      </c>
      <c r="I202" s="85" t="str">
        <f t="shared" si="38"/>
        <v>0970</v>
      </c>
      <c r="J202" s="122">
        <v>130</v>
      </c>
      <c r="K202" s="122">
        <v>135.20000000000002</v>
      </c>
      <c r="L202" s="122">
        <v>140.60800000000003</v>
      </c>
      <c r="M202" s="89"/>
      <c r="O202" t="str">
        <f t="shared" si="39"/>
        <v>322</v>
      </c>
      <c r="P202" t="str">
        <f t="shared" si="40"/>
        <v>32</v>
      </c>
      <c r="Q202" t="str">
        <f t="shared" si="41"/>
        <v>51</v>
      </c>
      <c r="R202" t="str">
        <f t="shared" si="42"/>
        <v>97</v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 hidden="1">
      <c r="A203" s="85" t="str">
        <f>IF(C203="","",VLOOKUP('OPĆI DIO'!$C$3,'OPĆI DIO'!$L$6:$U$138,10,FALSE))</f>
        <v>08091</v>
      </c>
      <c r="B203" s="85" t="str">
        <f>IF(C203="","",VLOOKUP('OPĆI DIO'!$C$3,'OPĆI DIO'!$L$6:$U$138,9,FALSE))</f>
        <v>Agencije</v>
      </c>
      <c r="C203" s="90">
        <v>51</v>
      </c>
      <c r="D203" s="85" t="str">
        <f t="shared" si="35"/>
        <v>Pomoći EU</v>
      </c>
      <c r="E203" s="90">
        <v>3231</v>
      </c>
      <c r="F203" s="85" t="str">
        <f t="shared" si="36"/>
        <v>Usluge telefona, pošte i prijevoza</v>
      </c>
      <c r="G203" s="123" t="s">
        <v>1962</v>
      </c>
      <c r="H203" s="85" t="str">
        <f t="shared" si="37"/>
        <v>EUROPSKE SNAGE SOLIDARNOSTI - PROJEKTI ZA KORISNIKE OD 2021. DO 2027.</v>
      </c>
      <c r="I203" s="85" t="str">
        <f t="shared" si="38"/>
        <v>0970</v>
      </c>
      <c r="J203" s="122">
        <v>2000</v>
      </c>
      <c r="K203" s="122">
        <v>2080</v>
      </c>
      <c r="L203" s="122">
        <v>2163.2000000000003</v>
      </c>
      <c r="M203" s="89"/>
      <c r="O203" t="str">
        <f t="shared" si="39"/>
        <v>323</v>
      </c>
      <c r="P203" t="str">
        <f t="shared" si="40"/>
        <v>32</v>
      </c>
      <c r="Q203" t="str">
        <f t="shared" si="41"/>
        <v>51</v>
      </c>
      <c r="R203" t="str">
        <f t="shared" si="42"/>
        <v>97</v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 hidden="1">
      <c r="A204" s="85" t="str">
        <f>IF(C204="","",VLOOKUP('OPĆI DIO'!$C$3,'OPĆI DIO'!$L$6:$U$138,10,FALSE))</f>
        <v>08091</v>
      </c>
      <c r="B204" s="85" t="str">
        <f>IF(C204="","",VLOOKUP('OPĆI DIO'!$C$3,'OPĆI DIO'!$L$6:$U$138,9,FALSE))</f>
        <v>Agencije</v>
      </c>
      <c r="C204" s="90">
        <v>51</v>
      </c>
      <c r="D204" s="85" t="str">
        <f t="shared" si="35"/>
        <v>Pomoći EU</v>
      </c>
      <c r="E204" s="90">
        <v>3233</v>
      </c>
      <c r="F204" s="85" t="str">
        <f t="shared" si="36"/>
        <v>Usluge promidžbe i informiranja</v>
      </c>
      <c r="G204" s="123" t="s">
        <v>1962</v>
      </c>
      <c r="H204" s="85" t="str">
        <f t="shared" si="37"/>
        <v>EUROPSKE SNAGE SOLIDARNOSTI - PROJEKTI ZA KORISNIKE OD 2021. DO 2027.</v>
      </c>
      <c r="I204" s="85" t="str">
        <f t="shared" si="38"/>
        <v>0970</v>
      </c>
      <c r="J204" s="122">
        <v>1300</v>
      </c>
      <c r="K204" s="122">
        <v>1352</v>
      </c>
      <c r="L204" s="122">
        <v>1406.0800000000002</v>
      </c>
      <c r="M204" s="89"/>
      <c r="O204" t="str">
        <f t="shared" si="39"/>
        <v>323</v>
      </c>
      <c r="P204" t="str">
        <f t="shared" si="40"/>
        <v>32</v>
      </c>
      <c r="Q204" t="str">
        <f t="shared" si="41"/>
        <v>51</v>
      </c>
      <c r="R204" t="str">
        <f t="shared" si="42"/>
        <v>97</v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 hidden="1">
      <c r="A205" s="85" t="str">
        <f>IF(C205="","",VLOOKUP('OPĆI DIO'!$C$3,'OPĆI DIO'!$L$6:$U$138,10,FALSE))</f>
        <v>08091</v>
      </c>
      <c r="B205" s="85" t="str">
        <f>IF(C205="","",VLOOKUP('OPĆI DIO'!$C$3,'OPĆI DIO'!$L$6:$U$138,9,FALSE))</f>
        <v>Agencije</v>
      </c>
      <c r="C205" s="90">
        <v>51</v>
      </c>
      <c r="D205" s="85" t="str">
        <f t="shared" si="35"/>
        <v>Pomoći EU</v>
      </c>
      <c r="E205" s="90">
        <v>3235</v>
      </c>
      <c r="F205" s="85" t="str">
        <f t="shared" si="36"/>
        <v>Zakupnine i najamnine</v>
      </c>
      <c r="G205" s="123" t="s">
        <v>1962</v>
      </c>
      <c r="H205" s="85" t="str">
        <f t="shared" si="37"/>
        <v>EUROPSKE SNAGE SOLIDARNOSTI - PROJEKTI ZA KORISNIKE OD 2021. DO 2027.</v>
      </c>
      <c r="I205" s="85" t="str">
        <f t="shared" si="38"/>
        <v>0970</v>
      </c>
      <c r="J205" s="122">
        <v>6600</v>
      </c>
      <c r="K205" s="122">
        <v>6864</v>
      </c>
      <c r="L205" s="122">
        <v>7138.5599999999995</v>
      </c>
      <c r="M205" s="89"/>
      <c r="O205" t="str">
        <f t="shared" si="39"/>
        <v>323</v>
      </c>
      <c r="P205" t="str">
        <f t="shared" si="40"/>
        <v>32</v>
      </c>
      <c r="Q205" t="str">
        <f t="shared" si="41"/>
        <v>51</v>
      </c>
      <c r="R205" t="str">
        <f t="shared" si="42"/>
        <v>97</v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 hidden="1">
      <c r="A206" s="85" t="str">
        <f>IF(C206="","",VLOOKUP('OPĆI DIO'!$C$3,'OPĆI DIO'!$L$6:$U$138,10,FALSE))</f>
        <v>08091</v>
      </c>
      <c r="B206" s="85" t="str">
        <f>IF(C206="","",VLOOKUP('OPĆI DIO'!$C$3,'OPĆI DIO'!$L$6:$U$138,9,FALSE))</f>
        <v>Agencije</v>
      </c>
      <c r="C206" s="90">
        <v>51</v>
      </c>
      <c r="D206" s="85" t="str">
        <f t="shared" si="35"/>
        <v>Pomoći EU</v>
      </c>
      <c r="E206" s="90">
        <v>3237</v>
      </c>
      <c r="F206" s="85" t="str">
        <f t="shared" si="36"/>
        <v>Intelektualne i osobne usluge</v>
      </c>
      <c r="G206" s="123" t="s">
        <v>1962</v>
      </c>
      <c r="H206" s="85" t="str">
        <f t="shared" si="37"/>
        <v>EUROPSKE SNAGE SOLIDARNOSTI - PROJEKTI ZA KORISNIKE OD 2021. DO 2027.</v>
      </c>
      <c r="I206" s="85" t="str">
        <f t="shared" si="38"/>
        <v>0970</v>
      </c>
      <c r="J206" s="122">
        <v>73000</v>
      </c>
      <c r="K206" s="122">
        <v>75920</v>
      </c>
      <c r="L206" s="122">
        <v>78956.800000000003</v>
      </c>
      <c r="M206" s="89"/>
      <c r="O206" t="str">
        <f t="shared" si="39"/>
        <v>323</v>
      </c>
      <c r="P206" t="str">
        <f t="shared" si="40"/>
        <v>32</v>
      </c>
      <c r="Q206" t="str">
        <f t="shared" si="41"/>
        <v>51</v>
      </c>
      <c r="R206" t="str">
        <f t="shared" si="42"/>
        <v>97</v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 hidden="1">
      <c r="A207" s="85" t="str">
        <f>IF(C207="","",VLOOKUP('OPĆI DIO'!$C$3,'OPĆI DIO'!$L$6:$U$138,10,FALSE))</f>
        <v>08091</v>
      </c>
      <c r="B207" s="85" t="str">
        <f>IF(C207="","",VLOOKUP('OPĆI DIO'!$C$3,'OPĆI DIO'!$L$6:$U$138,9,FALSE))</f>
        <v>Agencije</v>
      </c>
      <c r="C207" s="90">
        <v>51</v>
      </c>
      <c r="D207" s="85" t="str">
        <f t="shared" si="35"/>
        <v>Pomoći EU</v>
      </c>
      <c r="E207" s="90">
        <v>3239</v>
      </c>
      <c r="F207" s="85" t="str">
        <f t="shared" si="36"/>
        <v>Ostale usluge</v>
      </c>
      <c r="G207" s="123" t="s">
        <v>1962</v>
      </c>
      <c r="H207" s="85" t="str">
        <f t="shared" si="37"/>
        <v>EUROPSKE SNAGE SOLIDARNOSTI - PROJEKTI ZA KORISNIKE OD 2021. DO 2027.</v>
      </c>
      <c r="I207" s="85" t="str">
        <f t="shared" si="38"/>
        <v>0970</v>
      </c>
      <c r="J207" s="122">
        <v>1300</v>
      </c>
      <c r="K207" s="122">
        <v>1352</v>
      </c>
      <c r="L207" s="122">
        <v>1406.0800000000002</v>
      </c>
      <c r="M207" s="89"/>
      <c r="O207" t="str">
        <f t="shared" si="39"/>
        <v>323</v>
      </c>
      <c r="P207" t="str">
        <f t="shared" si="40"/>
        <v>32</v>
      </c>
      <c r="Q207" t="str">
        <f t="shared" si="41"/>
        <v>51</v>
      </c>
      <c r="R207" t="str">
        <f t="shared" si="42"/>
        <v>97</v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 hidden="1">
      <c r="A208" s="85" t="str">
        <f>IF(C208="","",VLOOKUP('OPĆI DIO'!$C$3,'OPĆI DIO'!$L$6:$U$138,10,FALSE))</f>
        <v>08091</v>
      </c>
      <c r="B208" s="85" t="str">
        <f>IF(C208="","",VLOOKUP('OPĆI DIO'!$C$3,'OPĆI DIO'!$L$6:$U$138,9,FALSE))</f>
        <v>Agencije</v>
      </c>
      <c r="C208" s="90">
        <v>51</v>
      </c>
      <c r="D208" s="85" t="str">
        <f t="shared" si="35"/>
        <v>Pomoći EU</v>
      </c>
      <c r="E208" s="90">
        <v>3241</v>
      </c>
      <c r="F208" s="85" t="str">
        <f t="shared" si="36"/>
        <v>Naknade troškova osobama izvan radnog odnosa</v>
      </c>
      <c r="G208" s="123" t="s">
        <v>1962</v>
      </c>
      <c r="H208" s="85" t="str">
        <f t="shared" si="37"/>
        <v>EUROPSKE SNAGE SOLIDARNOSTI - PROJEKTI ZA KORISNIKE OD 2021. DO 2027.</v>
      </c>
      <c r="I208" s="85" t="str">
        <f t="shared" si="38"/>
        <v>0970</v>
      </c>
      <c r="J208" s="122">
        <v>66300</v>
      </c>
      <c r="K208" s="122">
        <v>68952</v>
      </c>
      <c r="L208" s="122">
        <v>71710.080000000002</v>
      </c>
      <c r="M208" s="89"/>
      <c r="O208" t="str">
        <f t="shared" si="39"/>
        <v>324</v>
      </c>
      <c r="P208" t="str">
        <f t="shared" si="40"/>
        <v>32</v>
      </c>
      <c r="Q208" t="str">
        <f t="shared" si="41"/>
        <v>51</v>
      </c>
      <c r="R208" t="str">
        <f t="shared" si="42"/>
        <v>97</v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 hidden="1">
      <c r="A209" s="85" t="str">
        <f>IF(C209="","",VLOOKUP('OPĆI DIO'!$C$3,'OPĆI DIO'!$L$6:$U$138,10,FALSE))</f>
        <v>08091</v>
      </c>
      <c r="B209" s="85" t="str">
        <f>IF(C209="","",VLOOKUP('OPĆI DIO'!$C$3,'OPĆI DIO'!$L$6:$U$138,9,FALSE))</f>
        <v>Agencije</v>
      </c>
      <c r="C209" s="90">
        <v>51</v>
      </c>
      <c r="D209" s="85" t="str">
        <f t="shared" si="35"/>
        <v>Pomoći EU</v>
      </c>
      <c r="E209" s="90">
        <v>3293</v>
      </c>
      <c r="F209" s="85" t="str">
        <f t="shared" si="36"/>
        <v>Reprezentacija</v>
      </c>
      <c r="G209" s="123" t="s">
        <v>1962</v>
      </c>
      <c r="H209" s="85" t="str">
        <f t="shared" si="37"/>
        <v>EUROPSKE SNAGE SOLIDARNOSTI - PROJEKTI ZA KORISNIKE OD 2021. DO 2027.</v>
      </c>
      <c r="I209" s="85" t="str">
        <f t="shared" si="38"/>
        <v>0970</v>
      </c>
      <c r="J209" s="122">
        <v>40000</v>
      </c>
      <c r="K209" s="122">
        <v>41600</v>
      </c>
      <c r="L209" s="122">
        <v>43264</v>
      </c>
      <c r="M209" s="89"/>
      <c r="O209" t="str">
        <f t="shared" si="39"/>
        <v>329</v>
      </c>
      <c r="P209" t="str">
        <f t="shared" si="40"/>
        <v>32</v>
      </c>
      <c r="Q209" t="str">
        <f t="shared" si="41"/>
        <v>51</v>
      </c>
      <c r="R209" t="str">
        <f t="shared" si="42"/>
        <v>97</v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 hidden="1">
      <c r="A210" s="85" t="str">
        <f>IF(C210="","",VLOOKUP('OPĆI DIO'!$C$3,'OPĆI DIO'!$L$6:$U$138,10,FALSE))</f>
        <v>08091</v>
      </c>
      <c r="B210" s="85" t="str">
        <f>IF(C210="","",VLOOKUP('OPĆI DIO'!$C$3,'OPĆI DIO'!$L$6:$U$138,9,FALSE))</f>
        <v>Agencije</v>
      </c>
      <c r="C210" s="90">
        <v>51</v>
      </c>
      <c r="D210" s="85" t="str">
        <f t="shared" si="35"/>
        <v>Pomoći EU</v>
      </c>
      <c r="E210" s="90">
        <v>3299</v>
      </c>
      <c r="F210" s="85" t="str">
        <f t="shared" si="36"/>
        <v>Ostali nespomenuti rashodi poslovanja</v>
      </c>
      <c r="G210" s="123" t="s">
        <v>1962</v>
      </c>
      <c r="H210" s="85" t="str">
        <f t="shared" si="37"/>
        <v>EUROPSKE SNAGE SOLIDARNOSTI - PROJEKTI ZA KORISNIKE OD 2021. DO 2027.</v>
      </c>
      <c r="I210" s="85" t="str">
        <f t="shared" si="38"/>
        <v>0970</v>
      </c>
      <c r="J210" s="122">
        <v>130</v>
      </c>
      <c r="K210" s="122">
        <v>135.20000000000002</v>
      </c>
      <c r="L210" s="122">
        <v>140.60800000000003</v>
      </c>
      <c r="M210" s="89"/>
      <c r="O210" t="str">
        <f t="shared" si="39"/>
        <v>329</v>
      </c>
      <c r="P210" t="str">
        <f t="shared" si="40"/>
        <v>32</v>
      </c>
      <c r="Q210" t="str">
        <f t="shared" si="41"/>
        <v>51</v>
      </c>
      <c r="R210" t="str">
        <f t="shared" si="42"/>
        <v>97</v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 hidden="1">
      <c r="A211" s="85" t="str">
        <f>IF(C211="","",VLOOKUP('OPĆI DIO'!$C$3,'OPĆI DIO'!$L$6:$U$138,10,FALSE))</f>
        <v>08091</v>
      </c>
      <c r="B211" s="85" t="str">
        <f>IF(C211="","",VLOOKUP('OPĆI DIO'!$C$3,'OPĆI DIO'!$L$6:$U$138,9,FALSE))</f>
        <v>Agencije</v>
      </c>
      <c r="C211" s="90">
        <v>51</v>
      </c>
      <c r="D211" s="85" t="str">
        <f t="shared" si="35"/>
        <v>Pomoći EU</v>
      </c>
      <c r="E211" s="90">
        <v>3531</v>
      </c>
      <c r="F211" s="85" t="str">
        <f t="shared" si="36"/>
        <v>Subvencije trgovačkim društvima, zadrugama, poljoprivrednici</v>
      </c>
      <c r="G211" s="123" t="s">
        <v>1962</v>
      </c>
      <c r="H211" s="85" t="str">
        <f t="shared" si="37"/>
        <v>EUROPSKE SNAGE SOLIDARNOSTI - PROJEKTI ZA KORISNIKE OD 2021. DO 2027.</v>
      </c>
      <c r="I211" s="85" t="str">
        <f t="shared" si="38"/>
        <v>0970</v>
      </c>
      <c r="J211" s="122">
        <v>15000</v>
      </c>
      <c r="K211" s="122">
        <v>15600</v>
      </c>
      <c r="L211" s="122">
        <v>16224</v>
      </c>
      <c r="M211" s="89"/>
      <c r="O211" t="str">
        <f t="shared" si="39"/>
        <v>353</v>
      </c>
      <c r="P211" t="str">
        <f t="shared" si="40"/>
        <v>35</v>
      </c>
      <c r="Q211" t="str">
        <f t="shared" si="41"/>
        <v>51</v>
      </c>
      <c r="R211" t="str">
        <f t="shared" si="42"/>
        <v>97</v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 hidden="1">
      <c r="A212" s="85" t="str">
        <f>IF(C212="","",VLOOKUP('OPĆI DIO'!$C$3,'OPĆI DIO'!$L$6:$U$138,10,FALSE))</f>
        <v>08091</v>
      </c>
      <c r="B212" s="85" t="str">
        <f>IF(C212="","",VLOOKUP('OPĆI DIO'!$C$3,'OPĆI DIO'!$L$6:$U$138,9,FALSE))</f>
        <v>Agencije</v>
      </c>
      <c r="C212" s="90">
        <v>51</v>
      </c>
      <c r="D212" s="85" t="str">
        <f t="shared" si="35"/>
        <v>Pomoći EU</v>
      </c>
      <c r="E212" s="90">
        <v>3631</v>
      </c>
      <c r="F212" s="85" t="str">
        <f t="shared" si="36"/>
        <v>Tekuće pomoći unutar općeg proračuna</v>
      </c>
      <c r="G212" s="123" t="s">
        <v>1962</v>
      </c>
      <c r="H212" s="85" t="str">
        <f t="shared" si="37"/>
        <v>EUROPSKE SNAGE SOLIDARNOSTI - PROJEKTI ZA KORISNIKE OD 2021. DO 2027.</v>
      </c>
      <c r="I212" s="85" t="str">
        <f t="shared" si="38"/>
        <v>0970</v>
      </c>
      <c r="J212" s="122">
        <v>0</v>
      </c>
      <c r="K212" s="122">
        <v>0</v>
      </c>
      <c r="L212" s="122">
        <v>0</v>
      </c>
      <c r="M212" s="89"/>
      <c r="O212" t="str">
        <f t="shared" si="39"/>
        <v>363</v>
      </c>
      <c r="P212" t="str">
        <f t="shared" si="40"/>
        <v>36</v>
      </c>
      <c r="Q212" t="str">
        <f t="shared" si="41"/>
        <v>51</v>
      </c>
      <c r="R212" t="str">
        <f t="shared" si="42"/>
        <v>97</v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 hidden="1">
      <c r="A213" s="85" t="str">
        <f>IF(C213="","",VLOOKUP('OPĆI DIO'!$C$3,'OPĆI DIO'!$L$6:$U$138,10,FALSE))</f>
        <v>08091</v>
      </c>
      <c r="B213" s="85" t="str">
        <f>IF(C213="","",VLOOKUP('OPĆI DIO'!$C$3,'OPĆI DIO'!$L$6:$U$138,9,FALSE))</f>
        <v>Agencije</v>
      </c>
      <c r="C213" s="90">
        <v>51</v>
      </c>
      <c r="D213" s="85" t="str">
        <f t="shared" si="35"/>
        <v>Pomoći EU</v>
      </c>
      <c r="E213" s="90">
        <v>3681</v>
      </c>
      <c r="F213" s="85" t="str">
        <f t="shared" si="36"/>
        <v>Tekuće pomoći temeljem prijenosa EU sredstava</v>
      </c>
      <c r="G213" s="123" t="s">
        <v>1962</v>
      </c>
      <c r="H213" s="85" t="str">
        <f t="shared" si="37"/>
        <v>EUROPSKE SNAGE SOLIDARNOSTI - PROJEKTI ZA KORISNIKE OD 2021. DO 2027.</v>
      </c>
      <c r="I213" s="85" t="str">
        <f t="shared" si="38"/>
        <v>0970</v>
      </c>
      <c r="J213" s="122">
        <v>85000</v>
      </c>
      <c r="K213" s="122">
        <v>136240</v>
      </c>
      <c r="L213" s="122">
        <v>191690</v>
      </c>
      <c r="M213" s="89"/>
      <c r="O213" t="str">
        <f t="shared" si="39"/>
        <v>368</v>
      </c>
      <c r="P213" t="str">
        <f t="shared" si="40"/>
        <v>36</v>
      </c>
      <c r="Q213" t="str">
        <f t="shared" si="41"/>
        <v>51</v>
      </c>
      <c r="R213" t="str">
        <f t="shared" si="42"/>
        <v>97</v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 hidden="1">
      <c r="A214" s="85" t="str">
        <f>IF(C214="","",VLOOKUP('OPĆI DIO'!$C$3,'OPĆI DIO'!$L$6:$U$138,10,FALSE))</f>
        <v>08091</v>
      </c>
      <c r="B214" s="85" t="str">
        <f>IF(C214="","",VLOOKUP('OPĆI DIO'!$C$3,'OPĆI DIO'!$L$6:$U$138,9,FALSE))</f>
        <v>Agencije</v>
      </c>
      <c r="C214" s="90">
        <v>51</v>
      </c>
      <c r="D214" s="85" t="str">
        <f t="shared" si="35"/>
        <v>Pomoći EU</v>
      </c>
      <c r="E214" s="90">
        <v>3693</v>
      </c>
      <c r="F214" s="85" t="str">
        <f t="shared" si="36"/>
        <v>Tekući prijenosi između proračunskih korisnika istog proraču</v>
      </c>
      <c r="G214" s="123" t="s">
        <v>1962</v>
      </c>
      <c r="H214" s="85" t="str">
        <f t="shared" si="37"/>
        <v>EUROPSKE SNAGE SOLIDARNOSTI - PROJEKTI ZA KORISNIKE OD 2021. DO 2027.</v>
      </c>
      <c r="I214" s="85" t="str">
        <f t="shared" si="38"/>
        <v>0970</v>
      </c>
      <c r="J214" s="122">
        <v>6390</v>
      </c>
      <c r="K214" s="122">
        <v>0</v>
      </c>
      <c r="L214" s="122">
        <v>0</v>
      </c>
      <c r="M214" s="89" t="s">
        <v>5294</v>
      </c>
      <c r="O214" t="str">
        <f t="shared" si="39"/>
        <v>369</v>
      </c>
      <c r="P214" t="str">
        <f t="shared" si="40"/>
        <v>36</v>
      </c>
      <c r="Q214" t="str">
        <f t="shared" si="41"/>
        <v>51</v>
      </c>
      <c r="R214" t="str">
        <f t="shared" si="42"/>
        <v>97</v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 hidden="1">
      <c r="A215" s="85" t="str">
        <f>IF(C215="","",VLOOKUP('OPĆI DIO'!$C$3,'OPĆI DIO'!$L$6:$U$138,10,FALSE))</f>
        <v>08091</v>
      </c>
      <c r="B215" s="85" t="str">
        <f>IF(C215="","",VLOOKUP('OPĆI DIO'!$C$3,'OPĆI DIO'!$L$6:$U$138,9,FALSE))</f>
        <v>Agencije</v>
      </c>
      <c r="C215" s="90">
        <v>51</v>
      </c>
      <c r="D215" s="85" t="str">
        <f t="shared" si="35"/>
        <v>Pomoći EU</v>
      </c>
      <c r="E215" s="90">
        <v>3693</v>
      </c>
      <c r="F215" s="85" t="str">
        <f t="shared" si="36"/>
        <v>Tekući prijenosi između proračunskih korisnika istog proraču</v>
      </c>
      <c r="G215" s="123" t="s">
        <v>1962</v>
      </c>
      <c r="H215" s="85" t="str">
        <f t="shared" si="37"/>
        <v>EUROPSKE SNAGE SOLIDARNOSTI - PROJEKTI ZA KORISNIKE OD 2021. DO 2027.</v>
      </c>
      <c r="I215" s="85" t="str">
        <f t="shared" si="38"/>
        <v>0970</v>
      </c>
      <c r="J215" s="122">
        <v>4622</v>
      </c>
      <c r="K215" s="122">
        <v>0</v>
      </c>
      <c r="L215" s="122">
        <v>0</v>
      </c>
      <c r="M215" s="89" t="s">
        <v>5293</v>
      </c>
      <c r="O215" t="str">
        <f t="shared" si="39"/>
        <v>369</v>
      </c>
      <c r="P215" t="str">
        <f t="shared" si="40"/>
        <v>36</v>
      </c>
      <c r="Q215" t="str">
        <f t="shared" si="41"/>
        <v>51</v>
      </c>
      <c r="R215" t="str">
        <f t="shared" si="42"/>
        <v>97</v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 hidden="1">
      <c r="A216" s="85" t="str">
        <f>IF(C216="","",VLOOKUP('OPĆI DIO'!$C$3,'OPĆI DIO'!$L$6:$U$138,10,FALSE))</f>
        <v>08091</v>
      </c>
      <c r="B216" s="85" t="str">
        <f>IF(C216="","",VLOOKUP('OPĆI DIO'!$C$3,'OPĆI DIO'!$L$6:$U$138,9,FALSE))</f>
        <v>Agencije</v>
      </c>
      <c r="C216" s="90">
        <v>51</v>
      </c>
      <c r="D216" s="85" t="str">
        <f t="shared" si="35"/>
        <v>Pomoći EU</v>
      </c>
      <c r="E216" s="90">
        <v>3723</v>
      </c>
      <c r="F216" s="85" t="str">
        <f t="shared" si="36"/>
        <v>Naknade građanima i kućanstvima iz EU sredstava</v>
      </c>
      <c r="G216" s="123" t="s">
        <v>1962</v>
      </c>
      <c r="H216" s="85" t="str">
        <f t="shared" si="37"/>
        <v>EUROPSKE SNAGE SOLIDARNOSTI - PROJEKTI ZA KORISNIKE OD 2021. DO 2027.</v>
      </c>
      <c r="I216" s="85" t="str">
        <f t="shared" si="38"/>
        <v>0970</v>
      </c>
      <c r="J216" s="122">
        <v>19000</v>
      </c>
      <c r="K216" s="122">
        <v>19760</v>
      </c>
      <c r="L216" s="122">
        <v>20550.400000000001</v>
      </c>
      <c r="M216" s="89"/>
      <c r="O216" t="str">
        <f t="shared" si="39"/>
        <v>372</v>
      </c>
      <c r="P216" t="str">
        <f t="shared" si="40"/>
        <v>37</v>
      </c>
      <c r="Q216" t="str">
        <f t="shared" si="41"/>
        <v>51</v>
      </c>
      <c r="R216" t="str">
        <f t="shared" si="42"/>
        <v>97</v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 hidden="1">
      <c r="A217" s="85" t="str">
        <f>IF(C217="","",VLOOKUP('OPĆI DIO'!$C$3,'OPĆI DIO'!$L$6:$U$138,10,FALSE))</f>
        <v>08091</v>
      </c>
      <c r="B217" s="85" t="str">
        <f>IF(C217="","",VLOOKUP('OPĆI DIO'!$C$3,'OPĆI DIO'!$L$6:$U$138,9,FALSE))</f>
        <v>Agencije</v>
      </c>
      <c r="C217" s="90">
        <v>51</v>
      </c>
      <c r="D217" s="85" t="str">
        <f t="shared" si="35"/>
        <v>Pomoći EU</v>
      </c>
      <c r="E217" s="90">
        <v>3813</v>
      </c>
      <c r="F217" s="85" t="str">
        <f t="shared" si="36"/>
        <v>Tekuće donacije iz EU sredstava</v>
      </c>
      <c r="G217" s="123" t="s">
        <v>1962</v>
      </c>
      <c r="H217" s="85" t="str">
        <f t="shared" si="37"/>
        <v>EUROPSKE SNAGE SOLIDARNOSTI - PROJEKTI ZA KORISNIKE OD 2021. DO 2027.</v>
      </c>
      <c r="I217" s="85" t="str">
        <f t="shared" si="38"/>
        <v>0970</v>
      </c>
      <c r="J217" s="122">
        <v>1700000</v>
      </c>
      <c r="K217" s="122">
        <v>1768000</v>
      </c>
      <c r="L217" s="122">
        <v>1838719.9999999998</v>
      </c>
      <c r="M217" s="89"/>
      <c r="O217" t="str">
        <f t="shared" si="39"/>
        <v>381</v>
      </c>
      <c r="P217" t="str">
        <f t="shared" si="40"/>
        <v>38</v>
      </c>
      <c r="Q217" t="str">
        <f t="shared" si="41"/>
        <v>51</v>
      </c>
      <c r="R217" t="str">
        <f t="shared" si="42"/>
        <v>97</v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 hidden="1">
      <c r="A218" s="85" t="str">
        <f>IF(C218="","",VLOOKUP('OPĆI DIO'!$C$3,'OPĆI DIO'!$L$6:$U$138,10,FALSE))</f>
        <v>08091</v>
      </c>
      <c r="B218" s="85" t="str">
        <f>IF(C218="","",VLOOKUP('OPĆI DIO'!$C$3,'OPĆI DIO'!$L$6:$U$138,9,FALSE))</f>
        <v>Agencije</v>
      </c>
      <c r="C218" s="90">
        <v>51</v>
      </c>
      <c r="D218" s="85" t="str">
        <f t="shared" si="35"/>
        <v>Pomoći EU</v>
      </c>
      <c r="E218" s="90">
        <v>3211</v>
      </c>
      <c r="F218" s="85" t="str">
        <f t="shared" si="36"/>
        <v>Službena putovanja</v>
      </c>
      <c r="G218" s="123" t="s">
        <v>1964</v>
      </c>
      <c r="H218" s="85" t="str">
        <f t="shared" si="37"/>
        <v>ERASMUS - PROJEKTI  ZA KORISNIKE OBRAZOVANJE OD 2021. DO 2027.</v>
      </c>
      <c r="I218" s="85" t="str">
        <f t="shared" si="38"/>
        <v>0970</v>
      </c>
      <c r="J218" s="122">
        <v>2000</v>
      </c>
      <c r="K218" s="122">
        <v>2080</v>
      </c>
      <c r="L218" s="122">
        <v>2163.2000000000003</v>
      </c>
      <c r="M218" s="89"/>
      <c r="O218" t="str">
        <f t="shared" si="39"/>
        <v>321</v>
      </c>
      <c r="P218" t="str">
        <f t="shared" si="40"/>
        <v>32</v>
      </c>
      <c r="Q218" t="str">
        <f t="shared" si="41"/>
        <v>51</v>
      </c>
      <c r="R218" t="str">
        <f t="shared" si="42"/>
        <v>97</v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 hidden="1">
      <c r="A219" s="85" t="str">
        <f>IF(C219="","",VLOOKUP('OPĆI DIO'!$C$3,'OPĆI DIO'!$L$6:$U$138,10,FALSE))</f>
        <v>08091</v>
      </c>
      <c r="B219" s="85" t="str">
        <f>IF(C219="","",VLOOKUP('OPĆI DIO'!$C$3,'OPĆI DIO'!$L$6:$U$138,9,FALSE))</f>
        <v>Agencije</v>
      </c>
      <c r="C219" s="90">
        <v>51</v>
      </c>
      <c r="D219" s="85" t="str">
        <f t="shared" si="35"/>
        <v>Pomoći EU</v>
      </c>
      <c r="E219" s="90">
        <v>3221</v>
      </c>
      <c r="F219" s="85" t="str">
        <f t="shared" si="36"/>
        <v>Uredski materijal i ostali materijalni rashodi</v>
      </c>
      <c r="G219" s="123" t="s">
        <v>1964</v>
      </c>
      <c r="H219" s="85" t="str">
        <f t="shared" si="37"/>
        <v>ERASMUS - PROJEKTI  ZA KORISNIKE OBRAZOVANJE OD 2021. DO 2027.</v>
      </c>
      <c r="I219" s="85" t="str">
        <f t="shared" si="38"/>
        <v>0970</v>
      </c>
      <c r="J219" s="122">
        <v>1000</v>
      </c>
      <c r="K219" s="122">
        <v>1040</v>
      </c>
      <c r="L219" s="122">
        <v>1081.6000000000001</v>
      </c>
      <c r="M219" s="89"/>
      <c r="O219" t="str">
        <f t="shared" si="39"/>
        <v>322</v>
      </c>
      <c r="P219" t="str">
        <f t="shared" si="40"/>
        <v>32</v>
      </c>
      <c r="Q219" t="str">
        <f t="shared" si="41"/>
        <v>51</v>
      </c>
      <c r="R219" t="str">
        <f t="shared" si="42"/>
        <v>97</v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 hidden="1">
      <c r="A220" s="85" t="str">
        <f>IF(C220="","",VLOOKUP('OPĆI DIO'!$C$3,'OPĆI DIO'!$L$6:$U$138,10,FALSE))</f>
        <v>08091</v>
      </c>
      <c r="B220" s="85" t="str">
        <f>IF(C220="","",VLOOKUP('OPĆI DIO'!$C$3,'OPĆI DIO'!$L$6:$U$138,9,FALSE))</f>
        <v>Agencije</v>
      </c>
      <c r="C220" s="90">
        <v>51</v>
      </c>
      <c r="D220" s="85" t="str">
        <f t="shared" si="35"/>
        <v>Pomoći EU</v>
      </c>
      <c r="E220" s="90">
        <v>3231</v>
      </c>
      <c r="F220" s="85" t="str">
        <f t="shared" si="36"/>
        <v>Usluge telefona, pošte i prijevoza</v>
      </c>
      <c r="G220" s="123" t="s">
        <v>1964</v>
      </c>
      <c r="H220" s="85" t="str">
        <f t="shared" si="37"/>
        <v>ERASMUS - PROJEKTI  ZA KORISNIKE OBRAZOVANJE OD 2021. DO 2027.</v>
      </c>
      <c r="I220" s="85" t="str">
        <f t="shared" si="38"/>
        <v>0970</v>
      </c>
      <c r="J220" s="122">
        <v>2700</v>
      </c>
      <c r="K220" s="122">
        <v>2808</v>
      </c>
      <c r="L220" s="122">
        <v>2920.3199999999997</v>
      </c>
      <c r="M220" s="89"/>
      <c r="O220" t="str">
        <f t="shared" si="39"/>
        <v>323</v>
      </c>
      <c r="P220" t="str">
        <f t="shared" si="40"/>
        <v>32</v>
      </c>
      <c r="Q220" t="str">
        <f t="shared" si="41"/>
        <v>51</v>
      </c>
      <c r="R220" t="str">
        <f t="shared" si="42"/>
        <v>97</v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 hidden="1">
      <c r="A221" s="85" t="str">
        <f>IF(C221="","",VLOOKUP('OPĆI DIO'!$C$3,'OPĆI DIO'!$L$6:$U$138,10,FALSE))</f>
        <v>08091</v>
      </c>
      <c r="B221" s="85" t="str">
        <f>IF(C221="","",VLOOKUP('OPĆI DIO'!$C$3,'OPĆI DIO'!$L$6:$U$138,9,FALSE))</f>
        <v>Agencije</v>
      </c>
      <c r="C221" s="90">
        <v>51</v>
      </c>
      <c r="D221" s="85" t="str">
        <f t="shared" si="35"/>
        <v>Pomoći EU</v>
      </c>
      <c r="E221" s="90">
        <v>3233</v>
      </c>
      <c r="F221" s="85" t="str">
        <f t="shared" si="36"/>
        <v>Usluge promidžbe i informiranja</v>
      </c>
      <c r="G221" s="123" t="s">
        <v>1964</v>
      </c>
      <c r="H221" s="85" t="str">
        <f t="shared" si="37"/>
        <v>ERASMUS - PROJEKTI  ZA KORISNIKE OBRAZOVANJE OD 2021. DO 2027.</v>
      </c>
      <c r="I221" s="85" t="str">
        <f t="shared" si="38"/>
        <v>0970</v>
      </c>
      <c r="J221" s="122">
        <v>4000</v>
      </c>
      <c r="K221" s="122">
        <v>4160</v>
      </c>
      <c r="L221" s="122">
        <v>4326.4000000000005</v>
      </c>
      <c r="M221" s="89"/>
      <c r="O221" t="str">
        <f t="shared" si="39"/>
        <v>323</v>
      </c>
      <c r="P221" t="str">
        <f t="shared" si="40"/>
        <v>32</v>
      </c>
      <c r="Q221" t="str">
        <f t="shared" si="41"/>
        <v>51</v>
      </c>
      <c r="R221" t="str">
        <f t="shared" si="42"/>
        <v>97</v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 hidden="1">
      <c r="A222" s="85" t="str">
        <f>IF(C222="","",VLOOKUP('OPĆI DIO'!$C$3,'OPĆI DIO'!$L$6:$U$138,10,FALSE))</f>
        <v>08091</v>
      </c>
      <c r="B222" s="85" t="str">
        <f>IF(C222="","",VLOOKUP('OPĆI DIO'!$C$3,'OPĆI DIO'!$L$6:$U$138,9,FALSE))</f>
        <v>Agencije</v>
      </c>
      <c r="C222" s="90">
        <v>51</v>
      </c>
      <c r="D222" s="85" t="str">
        <f t="shared" si="35"/>
        <v>Pomoći EU</v>
      </c>
      <c r="E222" s="90">
        <v>3235</v>
      </c>
      <c r="F222" s="85" t="str">
        <f t="shared" si="36"/>
        <v>Zakupnine i najamnine</v>
      </c>
      <c r="G222" s="123" t="s">
        <v>1964</v>
      </c>
      <c r="H222" s="85" t="str">
        <f t="shared" si="37"/>
        <v>ERASMUS - PROJEKTI  ZA KORISNIKE OBRAZOVANJE OD 2021. DO 2027.</v>
      </c>
      <c r="I222" s="85" t="str">
        <f t="shared" si="38"/>
        <v>0970</v>
      </c>
      <c r="J222" s="122">
        <v>8000</v>
      </c>
      <c r="K222" s="122">
        <v>8320</v>
      </c>
      <c r="L222" s="122">
        <v>8652.8000000000011</v>
      </c>
      <c r="M222" s="89"/>
      <c r="O222" t="str">
        <f t="shared" si="39"/>
        <v>323</v>
      </c>
      <c r="P222" t="str">
        <f t="shared" si="40"/>
        <v>32</v>
      </c>
      <c r="Q222" t="str">
        <f t="shared" si="41"/>
        <v>51</v>
      </c>
      <c r="R222" t="str">
        <f t="shared" si="42"/>
        <v>97</v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 hidden="1">
      <c r="A223" s="85" t="str">
        <f>IF(C223="","",VLOOKUP('OPĆI DIO'!$C$3,'OPĆI DIO'!$L$6:$U$138,10,FALSE))</f>
        <v>08091</v>
      </c>
      <c r="B223" s="85" t="str">
        <f>IF(C223="","",VLOOKUP('OPĆI DIO'!$C$3,'OPĆI DIO'!$L$6:$U$138,9,FALSE))</f>
        <v>Agencije</v>
      </c>
      <c r="C223" s="90">
        <v>51</v>
      </c>
      <c r="D223" s="85" t="str">
        <f t="shared" si="35"/>
        <v>Pomoći EU</v>
      </c>
      <c r="E223" s="90">
        <v>3237</v>
      </c>
      <c r="F223" s="85" t="str">
        <f t="shared" si="36"/>
        <v>Intelektualne i osobne usluge</v>
      </c>
      <c r="G223" s="123" t="s">
        <v>1964</v>
      </c>
      <c r="H223" s="85" t="str">
        <f t="shared" si="37"/>
        <v>ERASMUS - PROJEKTI  ZA KORISNIKE OBRAZOVANJE OD 2021. DO 2027.</v>
      </c>
      <c r="I223" s="85" t="str">
        <f t="shared" si="38"/>
        <v>0970</v>
      </c>
      <c r="J223" s="122">
        <v>40000</v>
      </c>
      <c r="K223" s="122">
        <v>41600</v>
      </c>
      <c r="L223" s="122">
        <v>43264</v>
      </c>
      <c r="M223" s="89"/>
      <c r="O223" t="str">
        <f t="shared" si="39"/>
        <v>323</v>
      </c>
      <c r="P223" t="str">
        <f t="shared" si="40"/>
        <v>32</v>
      </c>
      <c r="Q223" t="str">
        <f t="shared" si="41"/>
        <v>51</v>
      </c>
      <c r="R223" t="str">
        <f t="shared" si="42"/>
        <v>97</v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 hidden="1">
      <c r="A224" s="85" t="str">
        <f>IF(C224="","",VLOOKUP('OPĆI DIO'!$C$3,'OPĆI DIO'!$L$6:$U$138,10,FALSE))</f>
        <v>08091</v>
      </c>
      <c r="B224" s="85" t="str">
        <f>IF(C224="","",VLOOKUP('OPĆI DIO'!$C$3,'OPĆI DIO'!$L$6:$U$138,9,FALSE))</f>
        <v>Agencije</v>
      </c>
      <c r="C224" s="90">
        <v>51</v>
      </c>
      <c r="D224" s="85" t="str">
        <f t="shared" si="35"/>
        <v>Pomoći EU</v>
      </c>
      <c r="E224" s="90">
        <v>3239</v>
      </c>
      <c r="F224" s="85" t="str">
        <f t="shared" si="36"/>
        <v>Ostale usluge</v>
      </c>
      <c r="G224" s="123" t="s">
        <v>1964</v>
      </c>
      <c r="H224" s="85" t="str">
        <f t="shared" si="37"/>
        <v>ERASMUS - PROJEKTI  ZA KORISNIKE OBRAZOVANJE OD 2021. DO 2027.</v>
      </c>
      <c r="I224" s="85" t="str">
        <f t="shared" si="38"/>
        <v>0970</v>
      </c>
      <c r="J224" s="122">
        <v>13300</v>
      </c>
      <c r="K224" s="122">
        <v>13832</v>
      </c>
      <c r="L224" s="122">
        <v>14385.28</v>
      </c>
      <c r="M224" s="89"/>
      <c r="O224" t="str">
        <f t="shared" si="39"/>
        <v>323</v>
      </c>
      <c r="P224" t="str">
        <f t="shared" si="40"/>
        <v>32</v>
      </c>
      <c r="Q224" t="str">
        <f t="shared" si="41"/>
        <v>51</v>
      </c>
      <c r="R224" t="str">
        <f t="shared" si="42"/>
        <v>97</v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 hidden="1">
      <c r="A225" s="85" t="str">
        <f>IF(C225="","",VLOOKUP('OPĆI DIO'!$C$3,'OPĆI DIO'!$L$6:$U$138,10,FALSE))</f>
        <v>08091</v>
      </c>
      <c r="B225" s="85" t="str">
        <f>IF(C225="","",VLOOKUP('OPĆI DIO'!$C$3,'OPĆI DIO'!$L$6:$U$138,9,FALSE))</f>
        <v>Agencije</v>
      </c>
      <c r="C225" s="90">
        <v>51</v>
      </c>
      <c r="D225" s="85" t="str">
        <f t="shared" si="35"/>
        <v>Pomoći EU</v>
      </c>
      <c r="E225" s="90">
        <v>3241</v>
      </c>
      <c r="F225" s="85" t="str">
        <f t="shared" si="36"/>
        <v>Naknade troškova osobama izvan radnog odnosa</v>
      </c>
      <c r="G225" s="123" t="s">
        <v>1964</v>
      </c>
      <c r="H225" s="85" t="str">
        <f t="shared" si="37"/>
        <v>ERASMUS - PROJEKTI  ZA KORISNIKE OBRAZOVANJE OD 2021. DO 2027.</v>
      </c>
      <c r="I225" s="85" t="str">
        <f t="shared" si="38"/>
        <v>0970</v>
      </c>
      <c r="J225" s="122">
        <v>40000</v>
      </c>
      <c r="K225" s="122">
        <v>41600</v>
      </c>
      <c r="L225" s="122">
        <v>43264</v>
      </c>
      <c r="M225" s="89"/>
      <c r="O225" t="str">
        <f t="shared" si="39"/>
        <v>324</v>
      </c>
      <c r="P225" t="str">
        <f t="shared" si="40"/>
        <v>32</v>
      </c>
      <c r="Q225" t="str">
        <f t="shared" si="41"/>
        <v>51</v>
      </c>
      <c r="R225" t="str">
        <f t="shared" si="42"/>
        <v>97</v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 hidden="1">
      <c r="A226" s="85" t="str">
        <f>IF(C226="","",VLOOKUP('OPĆI DIO'!$C$3,'OPĆI DIO'!$L$6:$U$138,10,FALSE))</f>
        <v>08091</v>
      </c>
      <c r="B226" s="85" t="str">
        <f>IF(C226="","",VLOOKUP('OPĆI DIO'!$C$3,'OPĆI DIO'!$L$6:$U$138,9,FALSE))</f>
        <v>Agencije</v>
      </c>
      <c r="C226" s="90">
        <v>51</v>
      </c>
      <c r="D226" s="85" t="str">
        <f t="shared" si="35"/>
        <v>Pomoći EU</v>
      </c>
      <c r="E226" s="90">
        <v>3293</v>
      </c>
      <c r="F226" s="85" t="str">
        <f t="shared" si="36"/>
        <v>Reprezentacija</v>
      </c>
      <c r="G226" s="123" t="s">
        <v>1964</v>
      </c>
      <c r="H226" s="85" t="str">
        <f t="shared" si="37"/>
        <v>ERASMUS - PROJEKTI  ZA KORISNIKE OBRAZOVANJE OD 2021. DO 2027.</v>
      </c>
      <c r="I226" s="85" t="str">
        <f t="shared" si="38"/>
        <v>0970</v>
      </c>
      <c r="J226" s="122">
        <v>22500</v>
      </c>
      <c r="K226" s="122">
        <v>23400</v>
      </c>
      <c r="L226" s="122">
        <v>24336</v>
      </c>
      <c r="M226" s="89"/>
      <c r="O226" t="str">
        <f t="shared" si="39"/>
        <v>329</v>
      </c>
      <c r="P226" t="str">
        <f t="shared" si="40"/>
        <v>32</v>
      </c>
      <c r="Q226" t="str">
        <f t="shared" si="41"/>
        <v>51</v>
      </c>
      <c r="R226" t="str">
        <f t="shared" si="42"/>
        <v>97</v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 hidden="1">
      <c r="A227" s="85" t="str">
        <f>IF(C227="","",VLOOKUP('OPĆI DIO'!$C$3,'OPĆI DIO'!$L$6:$U$138,10,FALSE))</f>
        <v>08091</v>
      </c>
      <c r="B227" s="85" t="str">
        <f>IF(C227="","",VLOOKUP('OPĆI DIO'!$C$3,'OPĆI DIO'!$L$6:$U$138,9,FALSE))</f>
        <v>Agencije</v>
      </c>
      <c r="C227" s="90">
        <v>51</v>
      </c>
      <c r="D227" s="85" t="str">
        <f t="shared" si="35"/>
        <v>Pomoći EU</v>
      </c>
      <c r="E227" s="90">
        <v>3299</v>
      </c>
      <c r="F227" s="85" t="str">
        <f t="shared" si="36"/>
        <v>Ostali nespomenuti rashodi poslovanja</v>
      </c>
      <c r="G227" s="123" t="s">
        <v>1964</v>
      </c>
      <c r="H227" s="85" t="str">
        <f t="shared" si="37"/>
        <v>ERASMUS - PROJEKTI  ZA KORISNIKE OBRAZOVANJE OD 2021. DO 2027.</v>
      </c>
      <c r="I227" s="85" t="str">
        <f t="shared" si="38"/>
        <v>0970</v>
      </c>
      <c r="J227" s="122">
        <v>130</v>
      </c>
      <c r="K227" s="122">
        <v>135.20000000000002</v>
      </c>
      <c r="L227" s="122">
        <v>140.60800000000003</v>
      </c>
      <c r="M227" s="89"/>
      <c r="O227" t="str">
        <f t="shared" si="39"/>
        <v>329</v>
      </c>
      <c r="P227" t="str">
        <f t="shared" si="40"/>
        <v>32</v>
      </c>
      <c r="Q227" t="str">
        <f t="shared" si="41"/>
        <v>51</v>
      </c>
      <c r="R227" t="str">
        <f t="shared" si="42"/>
        <v>97</v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 hidden="1">
      <c r="A228" s="85" t="str">
        <f>IF(C228="","",VLOOKUP('OPĆI DIO'!$C$3,'OPĆI DIO'!$L$6:$U$138,10,FALSE))</f>
        <v>08091</v>
      </c>
      <c r="B228" s="85" t="str">
        <f>IF(C228="","",VLOOKUP('OPĆI DIO'!$C$3,'OPĆI DIO'!$L$6:$U$138,9,FALSE))</f>
        <v>Agencije</v>
      </c>
      <c r="C228" s="90">
        <v>51</v>
      </c>
      <c r="D228" s="85" t="str">
        <f t="shared" si="35"/>
        <v>Pomoći EU</v>
      </c>
      <c r="E228" s="90">
        <v>3531</v>
      </c>
      <c r="F228" s="85" t="str">
        <f t="shared" si="36"/>
        <v>Subvencije trgovačkim društvima, zadrugama, poljoprivrednici</v>
      </c>
      <c r="G228" s="123" t="s">
        <v>1964</v>
      </c>
      <c r="H228" s="85" t="str">
        <f t="shared" si="37"/>
        <v>ERASMUS - PROJEKTI  ZA KORISNIKE OBRAZOVANJE OD 2021. DO 2027.</v>
      </c>
      <c r="I228" s="85" t="str">
        <f t="shared" si="38"/>
        <v>0970</v>
      </c>
      <c r="J228" s="122">
        <v>2000000</v>
      </c>
      <c r="K228" s="122">
        <v>2080000</v>
      </c>
      <c r="L228" s="122">
        <v>2163200</v>
      </c>
      <c r="M228" s="89"/>
      <c r="O228" t="str">
        <f t="shared" si="39"/>
        <v>353</v>
      </c>
      <c r="P228" t="str">
        <f t="shared" si="40"/>
        <v>35</v>
      </c>
      <c r="Q228" t="str">
        <f t="shared" si="41"/>
        <v>51</v>
      </c>
      <c r="R228" t="str">
        <f t="shared" si="42"/>
        <v>97</v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 hidden="1">
      <c r="A229" s="85" t="str">
        <f>IF(C229="","",VLOOKUP('OPĆI DIO'!$C$3,'OPĆI DIO'!$L$6:$U$138,10,FALSE))</f>
        <v>08091</v>
      </c>
      <c r="B229" s="85" t="str">
        <f>IF(C229="","",VLOOKUP('OPĆI DIO'!$C$3,'OPĆI DIO'!$L$6:$U$138,9,FALSE))</f>
        <v>Agencije</v>
      </c>
      <c r="C229" s="90">
        <v>51</v>
      </c>
      <c r="D229" s="85" t="str">
        <f t="shared" si="35"/>
        <v>Pomoći EU</v>
      </c>
      <c r="E229" s="90">
        <v>3681</v>
      </c>
      <c r="F229" s="85" t="str">
        <f t="shared" si="36"/>
        <v>Tekuće pomoći temeljem prijenosa EU sredstava</v>
      </c>
      <c r="G229" s="123" t="s">
        <v>1964</v>
      </c>
      <c r="H229" s="85" t="str">
        <f t="shared" si="37"/>
        <v>ERASMUS - PROJEKTI  ZA KORISNIKE OBRAZOVANJE OD 2021. DO 2027.</v>
      </c>
      <c r="I229" s="85" t="str">
        <f t="shared" si="38"/>
        <v>0970</v>
      </c>
      <c r="J229" s="122">
        <v>21760000</v>
      </c>
      <c r="K229" s="122">
        <v>36440000</v>
      </c>
      <c r="L229" s="122">
        <v>38300000</v>
      </c>
      <c r="M229" s="89"/>
      <c r="O229" t="str">
        <f t="shared" si="39"/>
        <v>368</v>
      </c>
      <c r="P229" t="str">
        <f t="shared" si="40"/>
        <v>36</v>
      </c>
      <c r="Q229" t="str">
        <f t="shared" si="41"/>
        <v>51</v>
      </c>
      <c r="R229" t="str">
        <f t="shared" si="42"/>
        <v>97</v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 hidden="1">
      <c r="A230" s="85" t="str">
        <f>IF(C230="","",VLOOKUP('OPĆI DIO'!$C$3,'OPĆI DIO'!$L$6:$U$138,10,FALSE))</f>
        <v>08091</v>
      </c>
      <c r="B230" s="85" t="str">
        <f>IF(C230="","",VLOOKUP('OPĆI DIO'!$C$3,'OPĆI DIO'!$L$6:$U$138,9,FALSE))</f>
        <v>Agencije</v>
      </c>
      <c r="C230" s="90">
        <v>51</v>
      </c>
      <c r="D230" s="85" t="str">
        <f t="shared" si="35"/>
        <v>Pomoći EU</v>
      </c>
      <c r="E230" s="90">
        <v>3693</v>
      </c>
      <c r="F230" s="85" t="str">
        <f t="shared" si="36"/>
        <v>Tekući prijenosi između proračunskih korisnika istog proraču</v>
      </c>
      <c r="G230" s="123" t="s">
        <v>1964</v>
      </c>
      <c r="H230" s="85" t="str">
        <f t="shared" si="37"/>
        <v>ERASMUS - PROJEKTI  ZA KORISNIKE OBRAZOVANJE OD 2021. DO 2027.</v>
      </c>
      <c r="I230" s="85" t="str">
        <f t="shared" si="38"/>
        <v>0970</v>
      </c>
      <c r="J230" s="122">
        <v>20065</v>
      </c>
      <c r="K230" s="122">
        <v>0</v>
      </c>
      <c r="L230" s="122">
        <v>0</v>
      </c>
      <c r="M230" s="89" t="s">
        <v>5295</v>
      </c>
      <c r="O230" t="str">
        <f t="shared" si="39"/>
        <v>369</v>
      </c>
      <c r="P230" t="str">
        <f t="shared" si="40"/>
        <v>36</v>
      </c>
      <c r="Q230" t="str">
        <f t="shared" si="41"/>
        <v>51</v>
      </c>
      <c r="R230" t="str">
        <f t="shared" si="42"/>
        <v>97</v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 hidden="1">
      <c r="A231" s="85" t="str">
        <f>IF(C231="","",VLOOKUP('OPĆI DIO'!$C$3,'OPĆI DIO'!$L$6:$U$138,10,FALSE))</f>
        <v>08091</v>
      </c>
      <c r="B231" s="85" t="str">
        <f>IF(C231="","",VLOOKUP('OPĆI DIO'!$C$3,'OPĆI DIO'!$L$6:$U$138,9,FALSE))</f>
        <v>Agencije</v>
      </c>
      <c r="C231" s="90">
        <v>51</v>
      </c>
      <c r="D231" s="85" t="str">
        <f t="shared" si="35"/>
        <v>Pomoći EU</v>
      </c>
      <c r="E231" s="90">
        <v>3693</v>
      </c>
      <c r="F231" s="85" t="str">
        <f t="shared" si="36"/>
        <v>Tekući prijenosi između proračunskih korisnika istog proraču</v>
      </c>
      <c r="G231" s="123" t="s">
        <v>1964</v>
      </c>
      <c r="H231" s="85" t="str">
        <f t="shared" si="37"/>
        <v>ERASMUS - PROJEKTI  ZA KORISNIKE OBRAZOVANJE OD 2021. DO 2027.</v>
      </c>
      <c r="I231" s="85" t="str">
        <f t="shared" si="38"/>
        <v>0970</v>
      </c>
      <c r="J231" s="122">
        <v>0</v>
      </c>
      <c r="K231" s="122">
        <v>45116</v>
      </c>
      <c r="L231" s="122">
        <v>0</v>
      </c>
      <c r="M231" s="89" t="s">
        <v>5294</v>
      </c>
      <c r="O231" t="str">
        <f t="shared" si="39"/>
        <v>369</v>
      </c>
      <c r="P231" t="str">
        <f t="shared" si="40"/>
        <v>36</v>
      </c>
      <c r="Q231" t="str">
        <f t="shared" si="41"/>
        <v>51</v>
      </c>
      <c r="R231" t="str">
        <f t="shared" si="42"/>
        <v>97</v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 hidden="1">
      <c r="A232" s="85" t="str">
        <f>IF(C232="","",VLOOKUP('OPĆI DIO'!$C$3,'OPĆI DIO'!$L$6:$U$138,10,FALSE))</f>
        <v>08091</v>
      </c>
      <c r="B232" s="85" t="str">
        <f>IF(C232="","",VLOOKUP('OPĆI DIO'!$C$3,'OPĆI DIO'!$L$6:$U$138,9,FALSE))</f>
        <v>Agencije</v>
      </c>
      <c r="C232" s="90">
        <v>51</v>
      </c>
      <c r="D232" s="85" t="str">
        <f t="shared" si="35"/>
        <v>Pomoći EU</v>
      </c>
      <c r="E232" s="90">
        <v>3693</v>
      </c>
      <c r="F232" s="85" t="str">
        <f t="shared" si="36"/>
        <v>Tekući prijenosi između proračunskih korisnika istog proraču</v>
      </c>
      <c r="G232" s="123" t="s">
        <v>1964</v>
      </c>
      <c r="H232" s="85" t="str">
        <f t="shared" si="37"/>
        <v>ERASMUS - PROJEKTI  ZA KORISNIKE OBRAZOVANJE OD 2021. DO 2027.</v>
      </c>
      <c r="I232" s="85" t="str">
        <f t="shared" si="38"/>
        <v>0970</v>
      </c>
      <c r="J232" s="122">
        <v>1919</v>
      </c>
      <c r="K232" s="122">
        <v>0</v>
      </c>
      <c r="L232" s="122">
        <v>0</v>
      </c>
      <c r="M232" s="89" t="s">
        <v>5280</v>
      </c>
      <c r="O232" t="str">
        <f t="shared" si="39"/>
        <v>369</v>
      </c>
      <c r="P232" t="str">
        <f t="shared" si="40"/>
        <v>36</v>
      </c>
      <c r="Q232" t="str">
        <f t="shared" si="41"/>
        <v>51</v>
      </c>
      <c r="R232" t="str">
        <f t="shared" si="42"/>
        <v>97</v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 hidden="1">
      <c r="A233" s="85" t="str">
        <f>IF(C233="","",VLOOKUP('OPĆI DIO'!$C$3,'OPĆI DIO'!$L$6:$U$138,10,FALSE))</f>
        <v>08091</v>
      </c>
      <c r="B233" s="85" t="str">
        <f>IF(C233="","",VLOOKUP('OPĆI DIO'!$C$3,'OPĆI DIO'!$L$6:$U$138,9,FALSE))</f>
        <v>Agencije</v>
      </c>
      <c r="C233" s="90">
        <v>51</v>
      </c>
      <c r="D233" s="85" t="str">
        <f t="shared" si="35"/>
        <v>Pomoći EU</v>
      </c>
      <c r="E233" s="90">
        <v>3693</v>
      </c>
      <c r="F233" s="85" t="str">
        <f t="shared" si="36"/>
        <v>Tekući prijenosi između proračunskih korisnika istog proraču</v>
      </c>
      <c r="G233" s="123" t="s">
        <v>1964</v>
      </c>
      <c r="H233" s="85" t="str">
        <f t="shared" si="37"/>
        <v>ERASMUS - PROJEKTI  ZA KORISNIKE OBRAZOVANJE OD 2021. DO 2027.</v>
      </c>
      <c r="I233" s="85" t="str">
        <f t="shared" si="38"/>
        <v>0970</v>
      </c>
      <c r="J233" s="122">
        <v>11152</v>
      </c>
      <c r="K233" s="122">
        <v>14011</v>
      </c>
      <c r="L233" s="122">
        <v>0</v>
      </c>
      <c r="M233" s="89" t="s">
        <v>5296</v>
      </c>
      <c r="O233" t="str">
        <f t="shared" si="39"/>
        <v>369</v>
      </c>
      <c r="P233" t="str">
        <f t="shared" si="40"/>
        <v>36</v>
      </c>
      <c r="Q233" t="str">
        <f t="shared" si="41"/>
        <v>51</v>
      </c>
      <c r="R233" t="str">
        <f t="shared" si="42"/>
        <v>97</v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 hidden="1">
      <c r="A234" s="85" t="str">
        <f>IF(C234="","",VLOOKUP('OPĆI DIO'!$C$3,'OPĆI DIO'!$L$6:$U$138,10,FALSE))</f>
        <v>08091</v>
      </c>
      <c r="B234" s="85" t="str">
        <f>IF(C234="","",VLOOKUP('OPĆI DIO'!$C$3,'OPĆI DIO'!$L$6:$U$138,9,FALSE))</f>
        <v>Agencije</v>
      </c>
      <c r="C234" s="90">
        <v>51</v>
      </c>
      <c r="D234" s="85" t="str">
        <f t="shared" si="35"/>
        <v>Pomoći EU</v>
      </c>
      <c r="E234" s="90">
        <v>3693</v>
      </c>
      <c r="F234" s="85" t="str">
        <f t="shared" si="36"/>
        <v>Tekući prijenosi između proračunskih korisnika istog proraču</v>
      </c>
      <c r="G234" s="123" t="s">
        <v>1964</v>
      </c>
      <c r="H234" s="85" t="str">
        <f t="shared" si="37"/>
        <v>ERASMUS - PROJEKTI  ZA KORISNIKE OBRAZOVANJE OD 2021. DO 2027.</v>
      </c>
      <c r="I234" s="85" t="str">
        <f t="shared" si="38"/>
        <v>0970</v>
      </c>
      <c r="J234" s="122">
        <v>12000</v>
      </c>
      <c r="K234" s="122">
        <v>0</v>
      </c>
      <c r="L234" s="122">
        <v>0</v>
      </c>
      <c r="M234" s="89" t="s">
        <v>5297</v>
      </c>
      <c r="O234" t="str">
        <f t="shared" si="39"/>
        <v>369</v>
      </c>
      <c r="P234" t="str">
        <f t="shared" si="40"/>
        <v>36</v>
      </c>
      <c r="Q234" t="str">
        <f t="shared" si="41"/>
        <v>51</v>
      </c>
      <c r="R234" t="str">
        <f t="shared" si="42"/>
        <v>97</v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 hidden="1">
      <c r="A235" s="85" t="str">
        <f>IF(C235="","",VLOOKUP('OPĆI DIO'!$C$3,'OPĆI DIO'!$L$6:$U$138,10,FALSE))</f>
        <v>08091</v>
      </c>
      <c r="B235" s="85" t="str">
        <f>IF(C235="","",VLOOKUP('OPĆI DIO'!$C$3,'OPĆI DIO'!$L$6:$U$138,9,FALSE))</f>
        <v>Agencije</v>
      </c>
      <c r="C235" s="90">
        <v>51</v>
      </c>
      <c r="D235" s="85" t="str">
        <f t="shared" si="35"/>
        <v>Pomoći EU</v>
      </c>
      <c r="E235" s="90">
        <v>3693</v>
      </c>
      <c r="F235" s="85" t="str">
        <f t="shared" si="36"/>
        <v>Tekući prijenosi između proračunskih korisnika istog proraču</v>
      </c>
      <c r="G235" s="123" t="s">
        <v>1964</v>
      </c>
      <c r="H235" s="85" t="str">
        <f t="shared" si="37"/>
        <v>ERASMUS - PROJEKTI  ZA KORISNIKE OBRAZOVANJE OD 2021. DO 2027.</v>
      </c>
      <c r="I235" s="85" t="str">
        <f t="shared" si="38"/>
        <v>0970</v>
      </c>
      <c r="J235" s="122">
        <v>258911</v>
      </c>
      <c r="K235" s="122">
        <v>53955</v>
      </c>
      <c r="L235" s="122">
        <v>0</v>
      </c>
      <c r="M235" s="89" t="s">
        <v>5281</v>
      </c>
      <c r="O235" t="str">
        <f t="shared" si="39"/>
        <v>369</v>
      </c>
      <c r="P235" t="str">
        <f t="shared" si="40"/>
        <v>36</v>
      </c>
      <c r="Q235" t="str">
        <f t="shared" si="41"/>
        <v>51</v>
      </c>
      <c r="R235" t="str">
        <f t="shared" si="42"/>
        <v>97</v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 hidden="1">
      <c r="A236" s="85" t="str">
        <f>IF(C236="","",VLOOKUP('OPĆI DIO'!$C$3,'OPĆI DIO'!$L$6:$U$138,10,FALSE))</f>
        <v>08091</v>
      </c>
      <c r="B236" s="85" t="str">
        <f>IF(C236="","",VLOOKUP('OPĆI DIO'!$C$3,'OPĆI DIO'!$L$6:$U$138,9,FALSE))</f>
        <v>Agencije</v>
      </c>
      <c r="C236" s="90">
        <v>51</v>
      </c>
      <c r="D236" s="85" t="str">
        <f t="shared" si="35"/>
        <v>Pomoći EU</v>
      </c>
      <c r="E236" s="90">
        <v>3693</v>
      </c>
      <c r="F236" s="85" t="str">
        <f t="shared" si="36"/>
        <v>Tekući prijenosi između proračunskih korisnika istog proraču</v>
      </c>
      <c r="G236" s="123" t="s">
        <v>1964</v>
      </c>
      <c r="H236" s="85" t="str">
        <f t="shared" si="37"/>
        <v>ERASMUS - PROJEKTI  ZA KORISNIKE OBRAZOVANJE OD 2021. DO 2027.</v>
      </c>
      <c r="I236" s="85" t="str">
        <f t="shared" si="38"/>
        <v>0970</v>
      </c>
      <c r="J236" s="122">
        <v>57435</v>
      </c>
      <c r="K236" s="122">
        <v>52309</v>
      </c>
      <c r="L236" s="122">
        <v>0</v>
      </c>
      <c r="M236" s="89" t="s">
        <v>5298</v>
      </c>
      <c r="O236" t="str">
        <f t="shared" si="39"/>
        <v>369</v>
      </c>
      <c r="P236" t="str">
        <f t="shared" si="40"/>
        <v>36</v>
      </c>
      <c r="Q236" t="str">
        <f t="shared" si="41"/>
        <v>51</v>
      </c>
      <c r="R236" t="str">
        <f t="shared" si="42"/>
        <v>97</v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 hidden="1">
      <c r="A237" s="85" t="str">
        <f>IF(C237="","",VLOOKUP('OPĆI DIO'!$C$3,'OPĆI DIO'!$L$6:$U$138,10,FALSE))</f>
        <v>08091</v>
      </c>
      <c r="B237" s="85" t="str">
        <f>IF(C237="","",VLOOKUP('OPĆI DIO'!$C$3,'OPĆI DIO'!$L$6:$U$138,9,FALSE))</f>
        <v>Agencije</v>
      </c>
      <c r="C237" s="90">
        <v>51</v>
      </c>
      <c r="D237" s="85" t="str">
        <f t="shared" si="35"/>
        <v>Pomoći EU</v>
      </c>
      <c r="E237" s="90">
        <v>3693</v>
      </c>
      <c r="F237" s="85" t="str">
        <f t="shared" si="36"/>
        <v>Tekući prijenosi između proračunskih korisnika istog proraču</v>
      </c>
      <c r="G237" s="123" t="s">
        <v>1964</v>
      </c>
      <c r="H237" s="85" t="str">
        <f t="shared" si="37"/>
        <v>ERASMUS - PROJEKTI  ZA KORISNIKE OBRAZOVANJE OD 2021. DO 2027.</v>
      </c>
      <c r="I237" s="85" t="str">
        <f t="shared" si="38"/>
        <v>0970</v>
      </c>
      <c r="J237" s="122">
        <v>18546</v>
      </c>
      <c r="K237" s="122">
        <v>40711</v>
      </c>
      <c r="L237" s="122">
        <v>0</v>
      </c>
      <c r="M237" s="89" t="s">
        <v>5282</v>
      </c>
      <c r="O237" t="str">
        <f t="shared" si="39"/>
        <v>369</v>
      </c>
      <c r="P237" t="str">
        <f t="shared" si="40"/>
        <v>36</v>
      </c>
      <c r="Q237" t="str">
        <f t="shared" si="41"/>
        <v>51</v>
      </c>
      <c r="R237" t="str">
        <f t="shared" si="42"/>
        <v>97</v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 hidden="1">
      <c r="A238" s="85" t="str">
        <f>IF(C238="","",VLOOKUP('OPĆI DIO'!$C$3,'OPĆI DIO'!$L$6:$U$138,10,FALSE))</f>
        <v>08091</v>
      </c>
      <c r="B238" s="85" t="str">
        <f>IF(C238="","",VLOOKUP('OPĆI DIO'!$C$3,'OPĆI DIO'!$L$6:$U$138,9,FALSE))</f>
        <v>Agencije</v>
      </c>
      <c r="C238" s="90">
        <v>51</v>
      </c>
      <c r="D238" s="85" t="str">
        <f t="shared" si="35"/>
        <v>Pomoći EU</v>
      </c>
      <c r="E238" s="90">
        <v>3693</v>
      </c>
      <c r="F238" s="85" t="str">
        <f t="shared" si="36"/>
        <v>Tekući prijenosi između proračunskih korisnika istog proraču</v>
      </c>
      <c r="G238" s="123" t="s">
        <v>1964</v>
      </c>
      <c r="H238" s="85" t="str">
        <f t="shared" si="37"/>
        <v>ERASMUS - PROJEKTI  ZA KORISNIKE OBRAZOVANJE OD 2021. DO 2027.</v>
      </c>
      <c r="I238" s="85" t="str">
        <f t="shared" si="38"/>
        <v>0970</v>
      </c>
      <c r="J238" s="122">
        <v>58015</v>
      </c>
      <c r="K238" s="122">
        <v>65180</v>
      </c>
      <c r="L238" s="122">
        <v>0</v>
      </c>
      <c r="M238" s="89" t="s">
        <v>5283</v>
      </c>
      <c r="O238" t="str">
        <f t="shared" si="39"/>
        <v>369</v>
      </c>
      <c r="P238" t="str">
        <f t="shared" si="40"/>
        <v>36</v>
      </c>
      <c r="Q238" t="str">
        <f t="shared" si="41"/>
        <v>51</v>
      </c>
      <c r="R238" t="str">
        <f t="shared" si="42"/>
        <v>97</v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 hidden="1">
      <c r="A239" s="85" t="str">
        <f>IF(C239="","",VLOOKUP('OPĆI DIO'!$C$3,'OPĆI DIO'!$L$6:$U$138,10,FALSE))</f>
        <v>08091</v>
      </c>
      <c r="B239" s="85" t="str">
        <f>IF(C239="","",VLOOKUP('OPĆI DIO'!$C$3,'OPĆI DIO'!$L$6:$U$138,9,FALSE))</f>
        <v>Agencije</v>
      </c>
      <c r="C239" s="90">
        <v>51</v>
      </c>
      <c r="D239" s="85" t="str">
        <f t="shared" si="35"/>
        <v>Pomoći EU</v>
      </c>
      <c r="E239" s="90">
        <v>3693</v>
      </c>
      <c r="F239" s="85" t="str">
        <f t="shared" si="36"/>
        <v>Tekući prijenosi između proračunskih korisnika istog proraču</v>
      </c>
      <c r="G239" s="123" t="s">
        <v>1964</v>
      </c>
      <c r="H239" s="85" t="str">
        <f t="shared" si="37"/>
        <v>ERASMUS - PROJEKTI  ZA KORISNIKE OBRAZOVANJE OD 2021. DO 2027.</v>
      </c>
      <c r="I239" s="85" t="str">
        <f t="shared" si="38"/>
        <v>0970</v>
      </c>
      <c r="J239" s="122">
        <v>542760</v>
      </c>
      <c r="K239" s="122">
        <v>37900</v>
      </c>
      <c r="L239" s="122">
        <v>121707</v>
      </c>
      <c r="M239" s="89" t="s">
        <v>5284</v>
      </c>
      <c r="O239" t="str">
        <f t="shared" si="39"/>
        <v>369</v>
      </c>
      <c r="P239" t="str">
        <f t="shared" si="40"/>
        <v>36</v>
      </c>
      <c r="Q239" t="str">
        <f t="shared" si="41"/>
        <v>51</v>
      </c>
      <c r="R239" t="str">
        <f t="shared" si="42"/>
        <v>97</v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 hidden="1">
      <c r="A240" s="85" t="str">
        <f>IF(C240="","",VLOOKUP('OPĆI DIO'!$C$3,'OPĆI DIO'!$L$6:$U$138,10,FALSE))</f>
        <v>08091</v>
      </c>
      <c r="B240" s="85" t="str">
        <f>IF(C240="","",VLOOKUP('OPĆI DIO'!$C$3,'OPĆI DIO'!$L$6:$U$138,9,FALSE))</f>
        <v>Agencije</v>
      </c>
      <c r="C240" s="90">
        <v>51</v>
      </c>
      <c r="D240" s="85" t="str">
        <f t="shared" si="35"/>
        <v>Pomoći EU</v>
      </c>
      <c r="E240" s="90">
        <v>3693</v>
      </c>
      <c r="F240" s="85" t="str">
        <f t="shared" si="36"/>
        <v>Tekući prijenosi između proračunskih korisnika istog proraču</v>
      </c>
      <c r="G240" s="123" t="s">
        <v>1964</v>
      </c>
      <c r="H240" s="85" t="str">
        <f t="shared" si="37"/>
        <v>ERASMUS - PROJEKTI  ZA KORISNIKE OBRAZOVANJE OD 2021. DO 2027.</v>
      </c>
      <c r="I240" s="85" t="str">
        <f t="shared" si="38"/>
        <v>0970</v>
      </c>
      <c r="J240" s="122">
        <v>14184</v>
      </c>
      <c r="K240" s="122">
        <v>10564</v>
      </c>
      <c r="L240" s="122">
        <v>0</v>
      </c>
      <c r="M240" s="89" t="s">
        <v>5299</v>
      </c>
      <c r="O240" t="str">
        <f t="shared" si="39"/>
        <v>369</v>
      </c>
      <c r="P240" t="str">
        <f t="shared" si="40"/>
        <v>36</v>
      </c>
      <c r="Q240" t="str">
        <f t="shared" si="41"/>
        <v>51</v>
      </c>
      <c r="R240" t="str">
        <f t="shared" si="42"/>
        <v>97</v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 hidden="1">
      <c r="A241" s="85" t="str">
        <f>IF(C241="","",VLOOKUP('OPĆI DIO'!$C$3,'OPĆI DIO'!$L$6:$U$138,10,FALSE))</f>
        <v>08091</v>
      </c>
      <c r="B241" s="85" t="str">
        <f>IF(C241="","",VLOOKUP('OPĆI DIO'!$C$3,'OPĆI DIO'!$L$6:$U$138,9,FALSE))</f>
        <v>Agencije</v>
      </c>
      <c r="C241" s="90">
        <v>51</v>
      </c>
      <c r="D241" s="85" t="str">
        <f t="shared" si="35"/>
        <v>Pomoći EU</v>
      </c>
      <c r="E241" s="90">
        <v>3693</v>
      </c>
      <c r="F241" s="85" t="str">
        <f t="shared" si="36"/>
        <v>Tekući prijenosi između proračunskih korisnika istog proraču</v>
      </c>
      <c r="G241" s="123" t="s">
        <v>1964</v>
      </c>
      <c r="H241" s="85" t="str">
        <f t="shared" si="37"/>
        <v>ERASMUS - PROJEKTI  ZA KORISNIKE OBRAZOVANJE OD 2021. DO 2027.</v>
      </c>
      <c r="I241" s="85" t="str">
        <f t="shared" si="38"/>
        <v>0970</v>
      </c>
      <c r="J241" s="122">
        <v>571050</v>
      </c>
      <c r="K241" s="122">
        <v>161588</v>
      </c>
      <c r="L241" s="122">
        <v>24000</v>
      </c>
      <c r="M241" s="89" t="s">
        <v>5300</v>
      </c>
      <c r="O241" t="str">
        <f t="shared" si="39"/>
        <v>369</v>
      </c>
      <c r="P241" t="str">
        <f t="shared" si="40"/>
        <v>36</v>
      </c>
      <c r="Q241" t="str">
        <f t="shared" si="41"/>
        <v>51</v>
      </c>
      <c r="R241" t="str">
        <f t="shared" si="42"/>
        <v>97</v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 hidden="1">
      <c r="A242" s="85" t="str">
        <f>IF(C242="","",VLOOKUP('OPĆI DIO'!$C$3,'OPĆI DIO'!$L$6:$U$138,10,FALSE))</f>
        <v>08091</v>
      </c>
      <c r="B242" s="85" t="str">
        <f>IF(C242="","",VLOOKUP('OPĆI DIO'!$C$3,'OPĆI DIO'!$L$6:$U$138,9,FALSE))</f>
        <v>Agencije</v>
      </c>
      <c r="C242" s="90">
        <v>51</v>
      </c>
      <c r="D242" s="85" t="str">
        <f t="shared" si="35"/>
        <v>Pomoći EU</v>
      </c>
      <c r="E242" s="90">
        <v>3693</v>
      </c>
      <c r="F242" s="85" t="str">
        <f t="shared" si="36"/>
        <v>Tekući prijenosi između proračunskih korisnika istog proraču</v>
      </c>
      <c r="G242" s="123" t="s">
        <v>1964</v>
      </c>
      <c r="H242" s="85" t="str">
        <f t="shared" si="37"/>
        <v>ERASMUS - PROJEKTI  ZA KORISNIKE OBRAZOVANJE OD 2021. DO 2027.</v>
      </c>
      <c r="I242" s="85" t="str">
        <f t="shared" si="38"/>
        <v>0970</v>
      </c>
      <c r="J242" s="122">
        <v>150363</v>
      </c>
      <c r="K242" s="122">
        <v>0</v>
      </c>
      <c r="L242" s="122">
        <v>0</v>
      </c>
      <c r="M242" s="89" t="s">
        <v>5285</v>
      </c>
      <c r="O242" t="str">
        <f t="shared" si="39"/>
        <v>369</v>
      </c>
      <c r="P242" t="str">
        <f t="shared" si="40"/>
        <v>36</v>
      </c>
      <c r="Q242" t="str">
        <f t="shared" si="41"/>
        <v>51</v>
      </c>
      <c r="R242" t="str">
        <f t="shared" si="42"/>
        <v>97</v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 hidden="1">
      <c r="A243" s="85" t="str">
        <f>IF(C243="","",VLOOKUP('OPĆI DIO'!$C$3,'OPĆI DIO'!$L$6:$U$138,10,FALSE))</f>
        <v>08091</v>
      </c>
      <c r="B243" s="85" t="str">
        <f>IF(C243="","",VLOOKUP('OPĆI DIO'!$C$3,'OPĆI DIO'!$L$6:$U$138,9,FALSE))</f>
        <v>Agencije</v>
      </c>
      <c r="C243" s="90">
        <v>51</v>
      </c>
      <c r="D243" s="85" t="str">
        <f t="shared" si="35"/>
        <v>Pomoći EU</v>
      </c>
      <c r="E243" s="90">
        <v>3693</v>
      </c>
      <c r="F243" s="85" t="str">
        <f t="shared" si="36"/>
        <v>Tekući prijenosi između proračunskih korisnika istog proraču</v>
      </c>
      <c r="G243" s="123" t="s">
        <v>1964</v>
      </c>
      <c r="H243" s="85" t="str">
        <f t="shared" si="37"/>
        <v>ERASMUS - PROJEKTI  ZA KORISNIKE OBRAZOVANJE OD 2021. DO 2027.</v>
      </c>
      <c r="I243" s="85" t="str">
        <f t="shared" si="38"/>
        <v>0970</v>
      </c>
      <c r="J243" s="122">
        <v>1232861</v>
      </c>
      <c r="K243" s="122">
        <v>140994</v>
      </c>
      <c r="L243" s="122">
        <v>202170</v>
      </c>
      <c r="M243" s="89" t="s">
        <v>5286</v>
      </c>
      <c r="O243" t="str">
        <f t="shared" si="39"/>
        <v>369</v>
      </c>
      <c r="P243" t="str">
        <f t="shared" si="40"/>
        <v>36</v>
      </c>
      <c r="Q243" t="str">
        <f t="shared" si="41"/>
        <v>51</v>
      </c>
      <c r="R243" t="str">
        <f t="shared" si="42"/>
        <v>97</v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 hidden="1">
      <c r="A244" s="85" t="str">
        <f>IF(C244="","",VLOOKUP('OPĆI DIO'!$C$3,'OPĆI DIO'!$L$6:$U$138,10,FALSE))</f>
        <v>08091</v>
      </c>
      <c r="B244" s="85" t="str">
        <f>IF(C244="","",VLOOKUP('OPĆI DIO'!$C$3,'OPĆI DIO'!$L$6:$U$138,9,FALSE))</f>
        <v>Agencije</v>
      </c>
      <c r="C244" s="90">
        <v>51</v>
      </c>
      <c r="D244" s="85" t="str">
        <f t="shared" si="35"/>
        <v>Pomoći EU</v>
      </c>
      <c r="E244" s="90">
        <v>3693</v>
      </c>
      <c r="F244" s="85" t="str">
        <f t="shared" si="36"/>
        <v>Tekući prijenosi između proračunskih korisnika istog proraču</v>
      </c>
      <c r="G244" s="123" t="s">
        <v>1964</v>
      </c>
      <c r="H244" s="85" t="str">
        <f t="shared" si="37"/>
        <v>ERASMUS - PROJEKTI  ZA KORISNIKE OBRAZOVANJE OD 2021. DO 2027.</v>
      </c>
      <c r="I244" s="85" t="str">
        <f t="shared" si="38"/>
        <v>0970</v>
      </c>
      <c r="J244" s="122">
        <v>28110</v>
      </c>
      <c r="K244" s="122">
        <v>31286</v>
      </c>
      <c r="L244" s="122">
        <v>0</v>
      </c>
      <c r="M244" s="89" t="s">
        <v>5287</v>
      </c>
      <c r="O244" t="str">
        <f t="shared" si="39"/>
        <v>369</v>
      </c>
      <c r="P244" t="str">
        <f t="shared" si="40"/>
        <v>36</v>
      </c>
      <c r="Q244" t="str">
        <f t="shared" si="41"/>
        <v>51</v>
      </c>
      <c r="R244" t="str">
        <f t="shared" si="42"/>
        <v>97</v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 hidden="1">
      <c r="A245" s="85" t="str">
        <f>IF(C245="","",VLOOKUP('OPĆI DIO'!$C$3,'OPĆI DIO'!$L$6:$U$138,10,FALSE))</f>
        <v>08091</v>
      </c>
      <c r="B245" s="85" t="str">
        <f>IF(C245="","",VLOOKUP('OPĆI DIO'!$C$3,'OPĆI DIO'!$L$6:$U$138,9,FALSE))</f>
        <v>Agencije</v>
      </c>
      <c r="C245" s="90">
        <v>51</v>
      </c>
      <c r="D245" s="85" t="str">
        <f t="shared" si="35"/>
        <v>Pomoći EU</v>
      </c>
      <c r="E245" s="90">
        <v>3693</v>
      </c>
      <c r="F245" s="85" t="str">
        <f t="shared" si="36"/>
        <v>Tekući prijenosi između proračunskih korisnika istog proraču</v>
      </c>
      <c r="G245" s="123" t="s">
        <v>1964</v>
      </c>
      <c r="H245" s="85" t="str">
        <f t="shared" si="37"/>
        <v>ERASMUS - PROJEKTI  ZA KORISNIKE OBRAZOVANJE OD 2021. DO 2027.</v>
      </c>
      <c r="I245" s="85" t="str">
        <f t="shared" si="38"/>
        <v>0970</v>
      </c>
      <c r="J245" s="122">
        <v>12057</v>
      </c>
      <c r="K245" s="122">
        <v>18060</v>
      </c>
      <c r="L245" s="122">
        <v>0</v>
      </c>
      <c r="M245" s="89" t="s">
        <v>5301</v>
      </c>
      <c r="O245" t="str">
        <f t="shared" si="39"/>
        <v>369</v>
      </c>
      <c r="P245" t="str">
        <f t="shared" si="40"/>
        <v>36</v>
      </c>
      <c r="Q245" t="str">
        <f t="shared" si="41"/>
        <v>51</v>
      </c>
      <c r="R245" t="str">
        <f t="shared" si="42"/>
        <v>97</v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 hidden="1">
      <c r="A246" s="85" t="str">
        <f>IF(C246="","",VLOOKUP('OPĆI DIO'!$C$3,'OPĆI DIO'!$L$6:$U$138,10,FALSE))</f>
        <v>08091</v>
      </c>
      <c r="B246" s="85" t="str">
        <f>IF(C246="","",VLOOKUP('OPĆI DIO'!$C$3,'OPĆI DIO'!$L$6:$U$138,9,FALSE))</f>
        <v>Agencije</v>
      </c>
      <c r="C246" s="90">
        <v>51</v>
      </c>
      <c r="D246" s="85" t="str">
        <f t="shared" si="35"/>
        <v>Pomoći EU</v>
      </c>
      <c r="E246" s="90">
        <v>3693</v>
      </c>
      <c r="F246" s="85" t="str">
        <f t="shared" si="36"/>
        <v>Tekući prijenosi između proračunskih korisnika istog proraču</v>
      </c>
      <c r="G246" s="123" t="s">
        <v>1964</v>
      </c>
      <c r="H246" s="85" t="str">
        <f t="shared" si="37"/>
        <v>ERASMUS - PROJEKTI  ZA KORISNIKE OBRAZOVANJE OD 2021. DO 2027.</v>
      </c>
      <c r="I246" s="85" t="str">
        <f t="shared" si="38"/>
        <v>0970</v>
      </c>
      <c r="J246" s="122">
        <v>2754</v>
      </c>
      <c r="K246" s="122">
        <v>5028</v>
      </c>
      <c r="L246" s="122">
        <v>0</v>
      </c>
      <c r="M246" s="89" t="s">
        <v>5302</v>
      </c>
      <c r="O246" t="str">
        <f t="shared" si="39"/>
        <v>369</v>
      </c>
      <c r="P246" t="str">
        <f t="shared" si="40"/>
        <v>36</v>
      </c>
      <c r="Q246" t="str">
        <f t="shared" si="41"/>
        <v>51</v>
      </c>
      <c r="R246" t="str">
        <f t="shared" si="42"/>
        <v>97</v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 hidden="1">
      <c r="A247" s="85" t="str">
        <f>IF(C247="","",VLOOKUP('OPĆI DIO'!$C$3,'OPĆI DIO'!$L$6:$U$138,10,FALSE))</f>
        <v>08091</v>
      </c>
      <c r="B247" s="85" t="str">
        <f>IF(C247="","",VLOOKUP('OPĆI DIO'!$C$3,'OPĆI DIO'!$L$6:$U$138,9,FALSE))</f>
        <v>Agencije</v>
      </c>
      <c r="C247" s="90">
        <v>51</v>
      </c>
      <c r="D247" s="85" t="str">
        <f t="shared" si="35"/>
        <v>Pomoći EU</v>
      </c>
      <c r="E247" s="90">
        <v>3693</v>
      </c>
      <c r="F247" s="85" t="str">
        <f t="shared" si="36"/>
        <v>Tekući prijenosi između proračunskih korisnika istog proraču</v>
      </c>
      <c r="G247" s="123" t="s">
        <v>1964</v>
      </c>
      <c r="H247" s="85" t="str">
        <f t="shared" si="37"/>
        <v>ERASMUS - PROJEKTI  ZA KORISNIKE OBRAZOVANJE OD 2021. DO 2027.</v>
      </c>
      <c r="I247" s="85" t="str">
        <f t="shared" si="38"/>
        <v>0970</v>
      </c>
      <c r="J247" s="122">
        <v>2754</v>
      </c>
      <c r="K247" s="122">
        <v>0</v>
      </c>
      <c r="L247" s="122">
        <v>0</v>
      </c>
      <c r="M247" s="89" t="s">
        <v>5303</v>
      </c>
      <c r="O247" t="str">
        <f t="shared" si="39"/>
        <v>369</v>
      </c>
      <c r="P247" t="str">
        <f t="shared" si="40"/>
        <v>36</v>
      </c>
      <c r="Q247" t="str">
        <f t="shared" si="41"/>
        <v>51</v>
      </c>
      <c r="R247" t="str">
        <f t="shared" si="42"/>
        <v>97</v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 hidden="1">
      <c r="A248" s="85" t="str">
        <f>IF(C248="","",VLOOKUP('OPĆI DIO'!$C$3,'OPĆI DIO'!$L$6:$U$138,10,FALSE))</f>
        <v>08091</v>
      </c>
      <c r="B248" s="85" t="str">
        <f>IF(C248="","",VLOOKUP('OPĆI DIO'!$C$3,'OPĆI DIO'!$L$6:$U$138,9,FALSE))</f>
        <v>Agencije</v>
      </c>
      <c r="C248" s="90">
        <v>51</v>
      </c>
      <c r="D248" s="85" t="str">
        <f t="shared" si="35"/>
        <v>Pomoći EU</v>
      </c>
      <c r="E248" s="90">
        <v>3693</v>
      </c>
      <c r="F248" s="85" t="str">
        <f t="shared" si="36"/>
        <v>Tekući prijenosi između proračunskih korisnika istog proraču</v>
      </c>
      <c r="G248" s="123" t="s">
        <v>1964</v>
      </c>
      <c r="H248" s="85" t="str">
        <f t="shared" si="37"/>
        <v>ERASMUS - PROJEKTI  ZA KORISNIKE OBRAZOVANJE OD 2021. DO 2027.</v>
      </c>
      <c r="I248" s="85" t="str">
        <f t="shared" si="38"/>
        <v>0970</v>
      </c>
      <c r="J248" s="122">
        <v>0</v>
      </c>
      <c r="K248" s="122">
        <v>10351</v>
      </c>
      <c r="L248" s="122">
        <v>0</v>
      </c>
      <c r="M248" s="89" t="s">
        <v>5288</v>
      </c>
      <c r="O248" t="str">
        <f t="shared" si="39"/>
        <v>369</v>
      </c>
      <c r="P248" t="str">
        <f t="shared" si="40"/>
        <v>36</v>
      </c>
      <c r="Q248" t="str">
        <f t="shared" si="41"/>
        <v>51</v>
      </c>
      <c r="R248" t="str">
        <f t="shared" si="42"/>
        <v>97</v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 hidden="1">
      <c r="A249" s="85" t="str">
        <f>IF(C249="","",VLOOKUP('OPĆI DIO'!$C$3,'OPĆI DIO'!$L$6:$U$138,10,FALSE))</f>
        <v>08091</v>
      </c>
      <c r="B249" s="85" t="str">
        <f>IF(C249="","",VLOOKUP('OPĆI DIO'!$C$3,'OPĆI DIO'!$L$6:$U$138,9,FALSE))</f>
        <v>Agencije</v>
      </c>
      <c r="C249" s="90">
        <v>51</v>
      </c>
      <c r="D249" s="85" t="str">
        <f t="shared" si="35"/>
        <v>Pomoći EU</v>
      </c>
      <c r="E249" s="90">
        <v>3693</v>
      </c>
      <c r="F249" s="85" t="str">
        <f t="shared" si="36"/>
        <v>Tekući prijenosi između proračunskih korisnika istog proraču</v>
      </c>
      <c r="G249" s="123" t="s">
        <v>1964</v>
      </c>
      <c r="H249" s="85" t="str">
        <f t="shared" si="37"/>
        <v>ERASMUS - PROJEKTI  ZA KORISNIKE OBRAZOVANJE OD 2021. DO 2027.</v>
      </c>
      <c r="I249" s="85" t="str">
        <f t="shared" si="38"/>
        <v>0970</v>
      </c>
      <c r="J249" s="122">
        <v>24977</v>
      </c>
      <c r="K249" s="122">
        <v>24614</v>
      </c>
      <c r="L249" s="122">
        <v>0</v>
      </c>
      <c r="M249" s="89" t="s">
        <v>5289</v>
      </c>
      <c r="O249" t="str">
        <f t="shared" si="39"/>
        <v>369</v>
      </c>
      <c r="P249" t="str">
        <f t="shared" si="40"/>
        <v>36</v>
      </c>
      <c r="Q249" t="str">
        <f t="shared" si="41"/>
        <v>51</v>
      </c>
      <c r="R249" t="str">
        <f t="shared" si="42"/>
        <v>97</v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 hidden="1">
      <c r="A250" s="85" t="str">
        <f>IF(C250="","",VLOOKUP('OPĆI DIO'!$C$3,'OPĆI DIO'!$L$6:$U$138,10,FALSE))</f>
        <v>08091</v>
      </c>
      <c r="B250" s="85" t="str">
        <f>IF(C250="","",VLOOKUP('OPĆI DIO'!$C$3,'OPĆI DIO'!$L$6:$U$138,9,FALSE))</f>
        <v>Agencije</v>
      </c>
      <c r="C250" s="90">
        <v>51</v>
      </c>
      <c r="D250" s="85" t="str">
        <f t="shared" si="35"/>
        <v>Pomoći EU</v>
      </c>
      <c r="E250" s="90">
        <v>3693</v>
      </c>
      <c r="F250" s="85" t="str">
        <f t="shared" si="36"/>
        <v>Tekući prijenosi između proračunskih korisnika istog proraču</v>
      </c>
      <c r="G250" s="123" t="s">
        <v>1964</v>
      </c>
      <c r="H250" s="85" t="str">
        <f t="shared" si="37"/>
        <v>ERASMUS - PROJEKTI  ZA KORISNIKE OBRAZOVANJE OD 2021. DO 2027.</v>
      </c>
      <c r="I250" s="85" t="str">
        <f t="shared" si="38"/>
        <v>0970</v>
      </c>
      <c r="J250" s="122">
        <v>25350</v>
      </c>
      <c r="K250" s="122">
        <v>7458</v>
      </c>
      <c r="L250" s="122">
        <v>0</v>
      </c>
      <c r="M250" s="89" t="s">
        <v>5304</v>
      </c>
      <c r="O250" t="str">
        <f t="shared" si="39"/>
        <v>369</v>
      </c>
      <c r="P250" t="str">
        <f t="shared" si="40"/>
        <v>36</v>
      </c>
      <c r="Q250" t="str">
        <f t="shared" si="41"/>
        <v>51</v>
      </c>
      <c r="R250" t="str">
        <f t="shared" si="42"/>
        <v>97</v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 hidden="1">
      <c r="A251" s="85" t="str">
        <f>IF(C251="","",VLOOKUP('OPĆI DIO'!$C$3,'OPĆI DIO'!$L$6:$U$138,10,FALSE))</f>
        <v>08091</v>
      </c>
      <c r="B251" s="85" t="str">
        <f>IF(C251="","",VLOOKUP('OPĆI DIO'!$C$3,'OPĆI DIO'!$L$6:$U$138,9,FALSE))</f>
        <v>Agencije</v>
      </c>
      <c r="C251" s="90">
        <v>51</v>
      </c>
      <c r="D251" s="85" t="str">
        <f t="shared" si="35"/>
        <v>Pomoći EU</v>
      </c>
      <c r="E251" s="90">
        <v>3693</v>
      </c>
      <c r="F251" s="85" t="str">
        <f t="shared" si="36"/>
        <v>Tekući prijenosi između proračunskih korisnika istog proraču</v>
      </c>
      <c r="G251" s="123" t="s">
        <v>1964</v>
      </c>
      <c r="H251" s="85" t="str">
        <f t="shared" si="37"/>
        <v>ERASMUS - PROJEKTI  ZA KORISNIKE OBRAZOVANJE OD 2021. DO 2027.</v>
      </c>
      <c r="I251" s="85" t="str">
        <f t="shared" si="38"/>
        <v>0970</v>
      </c>
      <c r="J251" s="122">
        <v>13118</v>
      </c>
      <c r="K251" s="122">
        <v>11419</v>
      </c>
      <c r="L251" s="122">
        <v>0</v>
      </c>
      <c r="M251" s="89" t="s">
        <v>5290</v>
      </c>
      <c r="O251" t="str">
        <f t="shared" si="39"/>
        <v>369</v>
      </c>
      <c r="P251" t="str">
        <f t="shared" si="40"/>
        <v>36</v>
      </c>
      <c r="Q251" t="str">
        <f t="shared" si="41"/>
        <v>51</v>
      </c>
      <c r="R251" t="str">
        <f t="shared" si="42"/>
        <v>97</v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 hidden="1">
      <c r="A252" s="85" t="str">
        <f>IF(C252="","",VLOOKUP('OPĆI DIO'!$C$3,'OPĆI DIO'!$L$6:$U$138,10,FALSE))</f>
        <v>08091</v>
      </c>
      <c r="B252" s="85" t="str">
        <f>IF(C252="","",VLOOKUP('OPĆI DIO'!$C$3,'OPĆI DIO'!$L$6:$U$138,9,FALSE))</f>
        <v>Agencije</v>
      </c>
      <c r="C252" s="90">
        <v>51</v>
      </c>
      <c r="D252" s="85" t="str">
        <f t="shared" si="35"/>
        <v>Pomoći EU</v>
      </c>
      <c r="E252" s="90">
        <v>3693</v>
      </c>
      <c r="F252" s="85" t="str">
        <f t="shared" si="36"/>
        <v>Tekući prijenosi između proračunskih korisnika istog proraču</v>
      </c>
      <c r="G252" s="123" t="s">
        <v>1964</v>
      </c>
      <c r="H252" s="85" t="str">
        <f t="shared" si="37"/>
        <v>ERASMUS - PROJEKTI  ZA KORISNIKE OBRAZOVANJE OD 2021. DO 2027.</v>
      </c>
      <c r="I252" s="85" t="str">
        <f t="shared" si="38"/>
        <v>0970</v>
      </c>
      <c r="J252" s="122">
        <v>2582</v>
      </c>
      <c r="K252" s="122">
        <v>6635</v>
      </c>
      <c r="L252" s="122">
        <v>0</v>
      </c>
      <c r="M252" s="89" t="s">
        <v>5291</v>
      </c>
      <c r="O252" t="str">
        <f t="shared" si="39"/>
        <v>369</v>
      </c>
      <c r="P252" t="str">
        <f t="shared" si="40"/>
        <v>36</v>
      </c>
      <c r="Q252" t="str">
        <f t="shared" si="41"/>
        <v>51</v>
      </c>
      <c r="R252" t="str">
        <f t="shared" si="42"/>
        <v>97</v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 hidden="1">
      <c r="A253" s="85" t="str">
        <f>IF(C253="","",VLOOKUP('OPĆI DIO'!$C$3,'OPĆI DIO'!$L$6:$U$138,10,FALSE))</f>
        <v>08091</v>
      </c>
      <c r="B253" s="85" t="str">
        <f>IF(C253="","",VLOOKUP('OPĆI DIO'!$C$3,'OPĆI DIO'!$L$6:$U$138,9,FALSE))</f>
        <v>Agencije</v>
      </c>
      <c r="C253" s="90">
        <v>51</v>
      </c>
      <c r="D253" s="85" t="str">
        <f t="shared" si="35"/>
        <v>Pomoći EU</v>
      </c>
      <c r="E253" s="90">
        <v>3693</v>
      </c>
      <c r="F253" s="85" t="str">
        <f t="shared" si="36"/>
        <v>Tekući prijenosi između proračunskih korisnika istog proraču</v>
      </c>
      <c r="G253" s="123" t="s">
        <v>1964</v>
      </c>
      <c r="H253" s="85" t="str">
        <f t="shared" si="37"/>
        <v>ERASMUS - PROJEKTI  ZA KORISNIKE OBRAZOVANJE OD 2021. DO 2027.</v>
      </c>
      <c r="I253" s="85" t="str">
        <f t="shared" si="38"/>
        <v>0970</v>
      </c>
      <c r="J253" s="122">
        <v>7632</v>
      </c>
      <c r="K253" s="122">
        <v>8695</v>
      </c>
      <c r="L253" s="122">
        <v>0</v>
      </c>
      <c r="M253" s="89" t="s">
        <v>5292</v>
      </c>
      <c r="O253" t="str">
        <f t="shared" si="39"/>
        <v>369</v>
      </c>
      <c r="P253" t="str">
        <f t="shared" si="40"/>
        <v>36</v>
      </c>
      <c r="Q253" t="str">
        <f t="shared" si="41"/>
        <v>51</v>
      </c>
      <c r="R253" t="str">
        <f t="shared" si="42"/>
        <v>97</v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 hidden="1">
      <c r="A254" s="85" t="str">
        <f>IF(C254="","",VLOOKUP('OPĆI DIO'!$C$3,'OPĆI DIO'!$L$6:$U$138,10,FALSE))</f>
        <v>08091</v>
      </c>
      <c r="B254" s="85" t="str">
        <f>IF(C254="","",VLOOKUP('OPĆI DIO'!$C$3,'OPĆI DIO'!$L$6:$U$138,9,FALSE))</f>
        <v>Agencije</v>
      </c>
      <c r="C254" s="90">
        <v>51</v>
      </c>
      <c r="D254" s="85" t="str">
        <f t="shared" si="35"/>
        <v>Pomoći EU</v>
      </c>
      <c r="E254" s="90">
        <v>3693</v>
      </c>
      <c r="F254" s="85" t="str">
        <f t="shared" si="36"/>
        <v>Tekući prijenosi između proračunskih korisnika istog proraču</v>
      </c>
      <c r="G254" s="123" t="s">
        <v>1964</v>
      </c>
      <c r="H254" s="85" t="str">
        <f t="shared" si="37"/>
        <v>ERASMUS - PROJEKTI  ZA KORISNIKE OBRAZOVANJE OD 2021. DO 2027.</v>
      </c>
      <c r="I254" s="85" t="str">
        <f t="shared" si="38"/>
        <v>0970</v>
      </c>
      <c r="J254" s="122">
        <v>7225</v>
      </c>
      <c r="K254" s="122">
        <v>9308</v>
      </c>
      <c r="L254" s="122">
        <v>0</v>
      </c>
      <c r="M254" s="89" t="s">
        <v>5305</v>
      </c>
      <c r="O254" t="str">
        <f t="shared" si="39"/>
        <v>369</v>
      </c>
      <c r="P254" t="str">
        <f t="shared" si="40"/>
        <v>36</v>
      </c>
      <c r="Q254" t="str">
        <f t="shared" si="41"/>
        <v>51</v>
      </c>
      <c r="R254" t="str">
        <f t="shared" si="42"/>
        <v>97</v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 hidden="1">
      <c r="A255" s="85" t="str">
        <f>IF(C255="","",VLOOKUP('OPĆI DIO'!$C$3,'OPĆI DIO'!$L$6:$U$138,10,FALSE))</f>
        <v>08091</v>
      </c>
      <c r="B255" s="85" t="str">
        <f>IF(C255="","",VLOOKUP('OPĆI DIO'!$C$3,'OPĆI DIO'!$L$6:$U$138,9,FALSE))</f>
        <v>Agencije</v>
      </c>
      <c r="C255" s="90">
        <v>51</v>
      </c>
      <c r="D255" s="85" t="str">
        <f t="shared" si="35"/>
        <v>Pomoći EU</v>
      </c>
      <c r="E255" s="90">
        <v>3813</v>
      </c>
      <c r="F255" s="85" t="str">
        <f t="shared" si="36"/>
        <v>Tekuće donacije iz EU sredstava</v>
      </c>
      <c r="G255" s="123" t="s">
        <v>1964</v>
      </c>
      <c r="H255" s="85" t="str">
        <f t="shared" si="37"/>
        <v>ERASMUS - PROJEKTI  ZA KORISNIKE OBRAZOVANJE OD 2021. DO 2027.</v>
      </c>
      <c r="I255" s="85" t="str">
        <f t="shared" si="38"/>
        <v>0970</v>
      </c>
      <c r="J255" s="122">
        <v>2000000</v>
      </c>
      <c r="K255" s="122">
        <v>2080000</v>
      </c>
      <c r="L255" s="122">
        <v>2163200</v>
      </c>
      <c r="M255" s="89"/>
      <c r="O255" t="str">
        <f t="shared" si="39"/>
        <v>381</v>
      </c>
      <c r="P255" t="str">
        <f t="shared" si="40"/>
        <v>38</v>
      </c>
      <c r="Q255" t="str">
        <f t="shared" si="41"/>
        <v>51</v>
      </c>
      <c r="R255" t="str">
        <f t="shared" si="42"/>
        <v>97</v>
      </c>
      <c r="AB255" t="s">
        <v>1048</v>
      </c>
      <c r="AC255" t="s">
        <v>1049</v>
      </c>
      <c r="AD255" t="s">
        <v>5159</v>
      </c>
      <c r="AE255" t="s">
        <v>5160</v>
      </c>
      <c r="AF255" t="s">
        <v>5177</v>
      </c>
      <c r="AG255" t="s">
        <v>5185</v>
      </c>
    </row>
    <row r="256" spans="1:33" hidden="1">
      <c r="A256" s="85" t="str">
        <f>IF(C256="","",VLOOKUP('OPĆI DIO'!$C$3,'OPĆI DIO'!$L$6:$U$138,10,FALSE))</f>
        <v>08091</v>
      </c>
      <c r="B256" s="85" t="str">
        <f>IF(C256="","",VLOOKUP('OPĆI DIO'!$C$3,'OPĆI DIO'!$L$6:$U$138,9,FALSE))</f>
        <v>Agencije</v>
      </c>
      <c r="C256" s="90">
        <v>51</v>
      </c>
      <c r="D256" s="85" t="str">
        <f t="shared" si="35"/>
        <v>Pomoći EU</v>
      </c>
      <c r="E256" s="90">
        <v>3211</v>
      </c>
      <c r="F256" s="85" t="str">
        <f t="shared" si="36"/>
        <v>Službena putovanja</v>
      </c>
      <c r="G256" s="123" t="s">
        <v>1966</v>
      </c>
      <c r="H256" s="85" t="str">
        <f t="shared" si="37"/>
        <v>ERASMUS - PROJEKTI ZA KORISNIKE MLADI OD 2021. DO 2027.</v>
      </c>
      <c r="I256" s="85" t="str">
        <f t="shared" si="38"/>
        <v>0970</v>
      </c>
      <c r="J256" s="122">
        <v>8700</v>
      </c>
      <c r="K256" s="122">
        <v>9048</v>
      </c>
      <c r="L256" s="122">
        <v>9409.92</v>
      </c>
      <c r="M256" s="89"/>
      <c r="O256" t="str">
        <f t="shared" si="39"/>
        <v>321</v>
      </c>
      <c r="P256" t="str">
        <f t="shared" si="40"/>
        <v>32</v>
      </c>
      <c r="Q256" t="str">
        <f t="shared" si="41"/>
        <v>51</v>
      </c>
      <c r="R256" t="str">
        <f t="shared" si="42"/>
        <v>97</v>
      </c>
      <c r="AB256" t="s">
        <v>1050</v>
      </c>
      <c r="AC256" t="s">
        <v>1051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 hidden="1">
      <c r="A257" s="85" t="str">
        <f>IF(C257="","",VLOOKUP('OPĆI DIO'!$C$3,'OPĆI DIO'!$L$6:$U$138,10,FALSE))</f>
        <v>08091</v>
      </c>
      <c r="B257" s="85" t="str">
        <f>IF(C257="","",VLOOKUP('OPĆI DIO'!$C$3,'OPĆI DIO'!$L$6:$U$138,9,FALSE))</f>
        <v>Agencije</v>
      </c>
      <c r="C257" s="90">
        <v>51</v>
      </c>
      <c r="D257" s="85" t="str">
        <f t="shared" si="35"/>
        <v>Pomoći EU</v>
      </c>
      <c r="E257" s="90">
        <v>3221</v>
      </c>
      <c r="F257" s="85" t="str">
        <f t="shared" si="36"/>
        <v>Uredski materijal i ostali materijalni rashodi</v>
      </c>
      <c r="G257" s="123" t="s">
        <v>1966</v>
      </c>
      <c r="H257" s="85" t="str">
        <f t="shared" si="37"/>
        <v>ERASMUS - PROJEKTI ZA KORISNIKE MLADI OD 2021. DO 2027.</v>
      </c>
      <c r="I257" s="85" t="str">
        <f t="shared" si="38"/>
        <v>0970</v>
      </c>
      <c r="J257" s="122">
        <v>2700</v>
      </c>
      <c r="K257" s="122">
        <v>2808</v>
      </c>
      <c r="L257" s="122">
        <v>2920.3199999999997</v>
      </c>
      <c r="M257" s="89"/>
      <c r="O257" t="str">
        <f t="shared" si="39"/>
        <v>322</v>
      </c>
      <c r="P257" t="str">
        <f t="shared" si="40"/>
        <v>32</v>
      </c>
      <c r="Q257" t="str">
        <f t="shared" si="41"/>
        <v>51</v>
      </c>
      <c r="R257" t="str">
        <f t="shared" si="42"/>
        <v>97</v>
      </c>
      <c r="AB257" t="s">
        <v>1052</v>
      </c>
      <c r="AC257" t="s">
        <v>1053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 hidden="1">
      <c r="A258" s="85" t="str">
        <f>IF(C258="","",VLOOKUP('OPĆI DIO'!$C$3,'OPĆI DIO'!$L$6:$U$138,10,FALSE))</f>
        <v>08091</v>
      </c>
      <c r="B258" s="85" t="str">
        <f>IF(C258="","",VLOOKUP('OPĆI DIO'!$C$3,'OPĆI DIO'!$L$6:$U$138,9,FALSE))</f>
        <v>Agencije</v>
      </c>
      <c r="C258" s="90">
        <v>51</v>
      </c>
      <c r="D258" s="85" t="str">
        <f t="shared" si="35"/>
        <v>Pomoći EU</v>
      </c>
      <c r="E258" s="90">
        <v>3231</v>
      </c>
      <c r="F258" s="85" t="str">
        <f t="shared" si="36"/>
        <v>Usluge telefona, pošte i prijevoza</v>
      </c>
      <c r="G258" s="123" t="s">
        <v>1966</v>
      </c>
      <c r="H258" s="85" t="str">
        <f t="shared" si="37"/>
        <v>ERASMUS - PROJEKTI ZA KORISNIKE MLADI OD 2021. DO 2027.</v>
      </c>
      <c r="I258" s="85" t="str">
        <f t="shared" si="38"/>
        <v>0970</v>
      </c>
      <c r="J258" s="122">
        <v>6000</v>
      </c>
      <c r="K258" s="122">
        <v>6240.0000000000009</v>
      </c>
      <c r="L258" s="122">
        <v>6489.6</v>
      </c>
      <c r="M258" s="89"/>
      <c r="O258" t="str">
        <f t="shared" si="39"/>
        <v>323</v>
      </c>
      <c r="P258" t="str">
        <f t="shared" si="40"/>
        <v>32</v>
      </c>
      <c r="Q258" t="str">
        <f t="shared" si="41"/>
        <v>51</v>
      </c>
      <c r="R258" t="str">
        <f t="shared" si="42"/>
        <v>97</v>
      </c>
      <c r="AB258" t="s">
        <v>1054</v>
      </c>
      <c r="AC258" t="s">
        <v>1055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 hidden="1">
      <c r="A259" s="85" t="str">
        <f>IF(C259="","",VLOOKUP('OPĆI DIO'!$C$3,'OPĆI DIO'!$L$6:$U$138,10,FALSE))</f>
        <v>08091</v>
      </c>
      <c r="B259" s="85" t="str">
        <f>IF(C259="","",VLOOKUP('OPĆI DIO'!$C$3,'OPĆI DIO'!$L$6:$U$138,9,FALSE))</f>
        <v>Agencije</v>
      </c>
      <c r="C259" s="90">
        <v>51</v>
      </c>
      <c r="D259" s="85" t="str">
        <f t="shared" ref="D259:D322" si="43">IFERROR(VLOOKUP(C259,$S$6:$T$24,2,FALSE),"")</f>
        <v>Pomoći EU</v>
      </c>
      <c r="E259" s="90">
        <v>3233</v>
      </c>
      <c r="F259" s="85" t="str">
        <f t="shared" si="36"/>
        <v>Usluge promidžbe i informiranja</v>
      </c>
      <c r="G259" s="123" t="s">
        <v>1966</v>
      </c>
      <c r="H259" s="85" t="str">
        <f t="shared" si="37"/>
        <v>ERASMUS - PROJEKTI ZA KORISNIKE MLADI OD 2021. DO 2027.</v>
      </c>
      <c r="I259" s="85" t="str">
        <f t="shared" si="38"/>
        <v>0970</v>
      </c>
      <c r="J259" s="122">
        <v>6000</v>
      </c>
      <c r="K259" s="122">
        <v>6240.0000000000009</v>
      </c>
      <c r="L259" s="122">
        <v>6489.6</v>
      </c>
      <c r="M259" s="89"/>
      <c r="O259" t="str">
        <f t="shared" si="39"/>
        <v>323</v>
      </c>
      <c r="P259" t="str">
        <f t="shared" si="40"/>
        <v>32</v>
      </c>
      <c r="Q259" t="str">
        <f t="shared" si="41"/>
        <v>51</v>
      </c>
      <c r="R259" t="str">
        <f t="shared" si="42"/>
        <v>97</v>
      </c>
      <c r="AB259" t="s">
        <v>1056</v>
      </c>
      <c r="AC259" t="s">
        <v>1057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 hidden="1">
      <c r="A260" s="85" t="str">
        <f>IF(C260="","",VLOOKUP('OPĆI DIO'!$C$3,'OPĆI DIO'!$L$6:$U$138,10,FALSE))</f>
        <v>08091</v>
      </c>
      <c r="B260" s="85" t="str">
        <f>IF(C260="","",VLOOKUP('OPĆI DIO'!$C$3,'OPĆI DIO'!$L$6:$U$138,9,FALSE))</f>
        <v>Agencije</v>
      </c>
      <c r="C260" s="90">
        <v>51</v>
      </c>
      <c r="D260" s="85" t="str">
        <f t="shared" si="43"/>
        <v>Pomoći EU</v>
      </c>
      <c r="E260" s="90">
        <v>3235</v>
      </c>
      <c r="F260" s="85" t="str">
        <f t="shared" ref="F260:F323" si="44">IFERROR(VLOOKUP(E260,$V$5:$X$129,2,FALSE),"")</f>
        <v>Zakupnine i najamnine</v>
      </c>
      <c r="G260" s="123" t="s">
        <v>1966</v>
      </c>
      <c r="H260" s="85" t="str">
        <f t="shared" ref="H260:H323" si="45">IFERROR(VLOOKUP(G260,$AB$6:$AC$327,2,FALSE),"")</f>
        <v>ERASMUS - PROJEKTI ZA KORISNIKE MLADI OD 2021. DO 2027.</v>
      </c>
      <c r="I260" s="85" t="str">
        <f t="shared" ref="I260:I323" si="46">IFERROR(VLOOKUP(G260,$AB$6:$AF$327,3,FALSE),"")</f>
        <v>0970</v>
      </c>
      <c r="J260" s="122">
        <v>7700</v>
      </c>
      <c r="K260" s="122">
        <v>8008</v>
      </c>
      <c r="L260" s="122">
        <v>8328.32</v>
      </c>
      <c r="M260" s="89"/>
      <c r="O260" t="str">
        <f t="shared" ref="O260:O323" si="47">LEFT(E260,3)</f>
        <v>323</v>
      </c>
      <c r="P260" t="str">
        <f t="shared" ref="P260:P323" si="48">LEFT(E260,2)</f>
        <v>32</v>
      </c>
      <c r="Q260" t="str">
        <f t="shared" ref="Q260:Q323" si="49">LEFT(C260,3)</f>
        <v>51</v>
      </c>
      <c r="R260" t="str">
        <f t="shared" ref="R260:R323" si="50">MID(I260,2,2)</f>
        <v>97</v>
      </c>
      <c r="AB260" t="s">
        <v>1664</v>
      </c>
      <c r="AC260" t="s">
        <v>1665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 hidden="1">
      <c r="A261" s="85" t="str">
        <f>IF(C261="","",VLOOKUP('OPĆI DIO'!$C$3,'OPĆI DIO'!$L$6:$U$138,10,FALSE))</f>
        <v>08091</v>
      </c>
      <c r="B261" s="85" t="str">
        <f>IF(C261="","",VLOOKUP('OPĆI DIO'!$C$3,'OPĆI DIO'!$L$6:$U$138,9,FALSE))</f>
        <v>Agencije</v>
      </c>
      <c r="C261" s="90">
        <v>51</v>
      </c>
      <c r="D261" s="85" t="str">
        <f t="shared" si="43"/>
        <v>Pomoći EU</v>
      </c>
      <c r="E261" s="90">
        <v>3237</v>
      </c>
      <c r="F261" s="85" t="str">
        <f t="shared" si="44"/>
        <v>Intelektualne i osobne usluge</v>
      </c>
      <c r="G261" s="123" t="s">
        <v>1966</v>
      </c>
      <c r="H261" s="85" t="str">
        <f t="shared" si="45"/>
        <v>ERASMUS - PROJEKTI ZA KORISNIKE MLADI OD 2021. DO 2027.</v>
      </c>
      <c r="I261" s="85" t="str">
        <f t="shared" si="46"/>
        <v>0970</v>
      </c>
      <c r="J261" s="122">
        <v>52100</v>
      </c>
      <c r="K261" s="122">
        <v>54184</v>
      </c>
      <c r="L261" s="122">
        <v>56351.360000000001</v>
      </c>
      <c r="M261" s="89"/>
      <c r="O261" t="str">
        <f t="shared" si="47"/>
        <v>323</v>
      </c>
      <c r="P261" t="str">
        <f t="shared" si="48"/>
        <v>32</v>
      </c>
      <c r="Q261" t="str">
        <f t="shared" si="49"/>
        <v>51</v>
      </c>
      <c r="R261" t="str">
        <f t="shared" si="50"/>
        <v>97</v>
      </c>
      <c r="AB261" t="s">
        <v>1974</v>
      </c>
      <c r="AC261" t="s">
        <v>1975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 hidden="1">
      <c r="A262" s="85" t="str">
        <f>IF(C262="","",VLOOKUP('OPĆI DIO'!$C$3,'OPĆI DIO'!$L$6:$U$138,10,FALSE))</f>
        <v>08091</v>
      </c>
      <c r="B262" s="85" t="str">
        <f>IF(C262="","",VLOOKUP('OPĆI DIO'!$C$3,'OPĆI DIO'!$L$6:$U$138,9,FALSE))</f>
        <v>Agencije</v>
      </c>
      <c r="C262" s="90">
        <v>51</v>
      </c>
      <c r="D262" s="85" t="str">
        <f t="shared" si="43"/>
        <v>Pomoći EU</v>
      </c>
      <c r="E262" s="90">
        <v>3239</v>
      </c>
      <c r="F262" s="85" t="str">
        <f t="shared" si="44"/>
        <v>Ostale usluge</v>
      </c>
      <c r="G262" s="123" t="s">
        <v>1966</v>
      </c>
      <c r="H262" s="85" t="str">
        <f t="shared" si="45"/>
        <v>ERASMUS - PROJEKTI ZA KORISNIKE MLADI OD 2021. DO 2027.</v>
      </c>
      <c r="I262" s="85" t="str">
        <f t="shared" si="46"/>
        <v>0970</v>
      </c>
      <c r="J262" s="122">
        <v>27200</v>
      </c>
      <c r="K262" s="122">
        <v>28288</v>
      </c>
      <c r="L262" s="122">
        <v>29419.52</v>
      </c>
      <c r="M262" s="89"/>
      <c r="O262" t="str">
        <f t="shared" si="47"/>
        <v>323</v>
      </c>
      <c r="P262" t="str">
        <f t="shared" si="48"/>
        <v>32</v>
      </c>
      <c r="Q262" t="str">
        <f t="shared" si="49"/>
        <v>51</v>
      </c>
      <c r="R262" t="str">
        <f t="shared" si="50"/>
        <v>97</v>
      </c>
      <c r="AB262" t="s">
        <v>3507</v>
      </c>
      <c r="AC262" t="s">
        <v>3508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 hidden="1">
      <c r="A263" s="85" t="str">
        <f>IF(C263="","",VLOOKUP('OPĆI DIO'!$C$3,'OPĆI DIO'!$L$6:$U$138,10,FALSE))</f>
        <v>08091</v>
      </c>
      <c r="B263" s="85" t="str">
        <f>IF(C263="","",VLOOKUP('OPĆI DIO'!$C$3,'OPĆI DIO'!$L$6:$U$138,9,FALSE))</f>
        <v>Agencije</v>
      </c>
      <c r="C263" s="90">
        <v>51</v>
      </c>
      <c r="D263" s="85" t="str">
        <f t="shared" si="43"/>
        <v>Pomoći EU</v>
      </c>
      <c r="E263" s="90">
        <v>3241</v>
      </c>
      <c r="F263" s="85" t="str">
        <f t="shared" si="44"/>
        <v>Naknade troškova osobama izvan radnog odnosa</v>
      </c>
      <c r="G263" s="123" t="s">
        <v>1966</v>
      </c>
      <c r="H263" s="85" t="str">
        <f t="shared" si="45"/>
        <v>ERASMUS - PROJEKTI ZA KORISNIKE MLADI OD 2021. DO 2027.</v>
      </c>
      <c r="I263" s="85" t="str">
        <f t="shared" si="46"/>
        <v>0970</v>
      </c>
      <c r="J263" s="122">
        <v>42300</v>
      </c>
      <c r="K263" s="122">
        <v>43992</v>
      </c>
      <c r="L263" s="122">
        <v>45751.68</v>
      </c>
      <c r="M263" s="89"/>
      <c r="O263" t="str">
        <f t="shared" si="47"/>
        <v>324</v>
      </c>
      <c r="P263" t="str">
        <f t="shared" si="48"/>
        <v>32</v>
      </c>
      <c r="Q263" t="str">
        <f t="shared" si="49"/>
        <v>51</v>
      </c>
      <c r="R263" t="str">
        <f t="shared" si="50"/>
        <v>97</v>
      </c>
      <c r="AB263" t="s">
        <v>3509</v>
      </c>
      <c r="AC263" t="s">
        <v>3510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 hidden="1">
      <c r="A264" s="85" t="str">
        <f>IF(C264="","",VLOOKUP('OPĆI DIO'!$C$3,'OPĆI DIO'!$L$6:$U$138,10,FALSE))</f>
        <v>08091</v>
      </c>
      <c r="B264" s="85" t="str">
        <f>IF(C264="","",VLOOKUP('OPĆI DIO'!$C$3,'OPĆI DIO'!$L$6:$U$138,9,FALSE))</f>
        <v>Agencije</v>
      </c>
      <c r="C264" s="90">
        <v>51</v>
      </c>
      <c r="D264" s="85" t="str">
        <f t="shared" si="43"/>
        <v>Pomoći EU</v>
      </c>
      <c r="E264" s="90">
        <v>3293</v>
      </c>
      <c r="F264" s="85" t="str">
        <f t="shared" si="44"/>
        <v>Reprezentacija</v>
      </c>
      <c r="G264" s="123" t="s">
        <v>1966</v>
      </c>
      <c r="H264" s="85" t="str">
        <f t="shared" si="45"/>
        <v>ERASMUS - PROJEKTI ZA KORISNIKE MLADI OD 2021. DO 2027.</v>
      </c>
      <c r="I264" s="85" t="str">
        <f t="shared" si="46"/>
        <v>0970</v>
      </c>
      <c r="J264" s="122">
        <v>27800</v>
      </c>
      <c r="K264" s="122">
        <v>28912</v>
      </c>
      <c r="L264" s="122">
        <v>30068.48</v>
      </c>
      <c r="M264" s="89"/>
      <c r="O264" t="str">
        <f t="shared" si="47"/>
        <v>329</v>
      </c>
      <c r="P264" t="str">
        <f t="shared" si="48"/>
        <v>32</v>
      </c>
      <c r="Q264" t="str">
        <f t="shared" si="49"/>
        <v>51</v>
      </c>
      <c r="R264" t="str">
        <f t="shared" si="50"/>
        <v>97</v>
      </c>
      <c r="AB264" t="s">
        <v>1976</v>
      </c>
      <c r="AC264" t="s">
        <v>1977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 hidden="1">
      <c r="A265" s="85" t="str">
        <f>IF(C265="","",VLOOKUP('OPĆI DIO'!$C$3,'OPĆI DIO'!$L$6:$U$138,10,FALSE))</f>
        <v>08091</v>
      </c>
      <c r="B265" s="85" t="str">
        <f>IF(C265="","",VLOOKUP('OPĆI DIO'!$C$3,'OPĆI DIO'!$L$6:$U$138,9,FALSE))</f>
        <v>Agencije</v>
      </c>
      <c r="C265" s="90">
        <v>51</v>
      </c>
      <c r="D265" s="85" t="str">
        <f t="shared" si="43"/>
        <v>Pomoći EU</v>
      </c>
      <c r="E265" s="90">
        <v>3299</v>
      </c>
      <c r="F265" s="85" t="str">
        <f t="shared" si="44"/>
        <v>Ostali nespomenuti rashodi poslovanja</v>
      </c>
      <c r="G265" s="123" t="s">
        <v>1966</v>
      </c>
      <c r="H265" s="85" t="str">
        <f t="shared" si="45"/>
        <v>ERASMUS - PROJEKTI ZA KORISNIKE MLADI OD 2021. DO 2027.</v>
      </c>
      <c r="I265" s="85" t="str">
        <f t="shared" si="46"/>
        <v>0970</v>
      </c>
      <c r="J265" s="122">
        <v>1500</v>
      </c>
      <c r="K265" s="122">
        <v>1560.0000000000002</v>
      </c>
      <c r="L265" s="122">
        <v>1622.4</v>
      </c>
      <c r="M265" s="89"/>
      <c r="O265" t="str">
        <f t="shared" si="47"/>
        <v>329</v>
      </c>
      <c r="P265" t="str">
        <f t="shared" si="48"/>
        <v>32</v>
      </c>
      <c r="Q265" t="str">
        <f t="shared" si="49"/>
        <v>51</v>
      </c>
      <c r="R265" t="str">
        <f t="shared" si="50"/>
        <v>97</v>
      </c>
      <c r="AB265" t="s">
        <v>1058</v>
      </c>
      <c r="AC265" t="s">
        <v>1059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 hidden="1">
      <c r="A266" s="85" t="str">
        <f>IF(C266="","",VLOOKUP('OPĆI DIO'!$C$3,'OPĆI DIO'!$L$6:$U$138,10,FALSE))</f>
        <v>08091</v>
      </c>
      <c r="B266" s="85" t="str">
        <f>IF(C266="","",VLOOKUP('OPĆI DIO'!$C$3,'OPĆI DIO'!$L$6:$U$138,9,FALSE))</f>
        <v>Agencije</v>
      </c>
      <c r="C266" s="90">
        <v>51</v>
      </c>
      <c r="D266" s="85" t="str">
        <f t="shared" si="43"/>
        <v>Pomoći EU</v>
      </c>
      <c r="E266" s="90">
        <v>3531</v>
      </c>
      <c r="F266" s="85" t="str">
        <f t="shared" si="44"/>
        <v>Subvencije trgovačkim društvima, zadrugama, poljoprivrednici</v>
      </c>
      <c r="G266" s="123" t="s">
        <v>1966</v>
      </c>
      <c r="H266" s="85" t="str">
        <f t="shared" si="45"/>
        <v>ERASMUS - PROJEKTI ZA KORISNIKE MLADI OD 2021. DO 2027.</v>
      </c>
      <c r="I266" s="85" t="str">
        <f t="shared" si="46"/>
        <v>0970</v>
      </c>
      <c r="J266" s="122">
        <v>137000</v>
      </c>
      <c r="K266" s="122">
        <v>142480</v>
      </c>
      <c r="L266" s="122">
        <v>148179.20000000001</v>
      </c>
      <c r="M266" s="89"/>
      <c r="O266" t="str">
        <f t="shared" si="47"/>
        <v>353</v>
      </c>
      <c r="P266" t="str">
        <f t="shared" si="48"/>
        <v>35</v>
      </c>
      <c r="Q266" t="str">
        <f t="shared" si="49"/>
        <v>51</v>
      </c>
      <c r="R266" t="str">
        <f t="shared" si="50"/>
        <v>97</v>
      </c>
      <c r="AB266" t="s">
        <v>1060</v>
      </c>
      <c r="AC266" t="s">
        <v>1061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 hidden="1">
      <c r="A267" s="85" t="str">
        <f>IF(C267="","",VLOOKUP('OPĆI DIO'!$C$3,'OPĆI DIO'!$L$6:$U$138,10,FALSE))</f>
        <v>08091</v>
      </c>
      <c r="B267" s="85" t="str">
        <f>IF(C267="","",VLOOKUP('OPĆI DIO'!$C$3,'OPĆI DIO'!$L$6:$U$138,9,FALSE))</f>
        <v>Agencije</v>
      </c>
      <c r="C267" s="90">
        <v>51</v>
      </c>
      <c r="D267" s="85" t="str">
        <f t="shared" si="43"/>
        <v>Pomoći EU</v>
      </c>
      <c r="E267" s="90">
        <v>3681</v>
      </c>
      <c r="F267" s="85" t="str">
        <f t="shared" si="44"/>
        <v>Tekuće pomoći temeljem prijenosa EU sredstava</v>
      </c>
      <c r="G267" s="123" t="s">
        <v>1966</v>
      </c>
      <c r="H267" s="85" t="str">
        <f t="shared" si="45"/>
        <v>ERASMUS - PROJEKTI ZA KORISNIKE MLADI OD 2021. DO 2027.</v>
      </c>
      <c r="I267" s="85" t="str">
        <f t="shared" si="46"/>
        <v>0970</v>
      </c>
      <c r="J267" s="122">
        <v>490000</v>
      </c>
      <c r="K267" s="122">
        <v>603200</v>
      </c>
      <c r="L267" s="122">
        <v>627300</v>
      </c>
      <c r="M267" s="89"/>
      <c r="O267" t="str">
        <f t="shared" si="47"/>
        <v>368</v>
      </c>
      <c r="P267" t="str">
        <f t="shared" si="48"/>
        <v>36</v>
      </c>
      <c r="Q267" t="str">
        <f t="shared" si="49"/>
        <v>51</v>
      </c>
      <c r="R267" t="str">
        <f t="shared" si="50"/>
        <v>97</v>
      </c>
      <c r="AB267" t="s">
        <v>1062</v>
      </c>
      <c r="AC267" t="s">
        <v>685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 hidden="1">
      <c r="A268" s="85" t="str">
        <f>IF(C268="","",VLOOKUP('OPĆI DIO'!$C$3,'OPĆI DIO'!$L$6:$U$138,10,FALSE))</f>
        <v>08091</v>
      </c>
      <c r="B268" s="85" t="str">
        <f>IF(C268="","",VLOOKUP('OPĆI DIO'!$C$3,'OPĆI DIO'!$L$6:$U$138,9,FALSE))</f>
        <v>Agencije</v>
      </c>
      <c r="C268" s="90">
        <v>51</v>
      </c>
      <c r="D268" s="85" t="str">
        <f t="shared" si="43"/>
        <v>Pomoći EU</v>
      </c>
      <c r="E268" s="90">
        <v>3693</v>
      </c>
      <c r="F268" s="85" t="str">
        <f t="shared" si="44"/>
        <v>Tekući prijenosi između proračunskih korisnika istog proraču</v>
      </c>
      <c r="G268" s="123" t="s">
        <v>1966</v>
      </c>
      <c r="H268" s="85" t="str">
        <f t="shared" si="45"/>
        <v>ERASMUS - PROJEKTI ZA KORISNIKE MLADI OD 2021. DO 2027.</v>
      </c>
      <c r="I268" s="85" t="str">
        <f t="shared" si="46"/>
        <v>0970</v>
      </c>
      <c r="J268" s="122">
        <v>0</v>
      </c>
      <c r="K268" s="122">
        <v>0</v>
      </c>
      <c r="L268" s="122">
        <v>0</v>
      </c>
      <c r="M268" s="89"/>
      <c r="O268" t="str">
        <f t="shared" si="47"/>
        <v>369</v>
      </c>
      <c r="P268" t="str">
        <f t="shared" si="48"/>
        <v>36</v>
      </c>
      <c r="Q268" t="str">
        <f t="shared" si="49"/>
        <v>51</v>
      </c>
      <c r="R268" t="str">
        <f t="shared" si="50"/>
        <v>97</v>
      </c>
      <c r="AB268" t="s">
        <v>1065</v>
      </c>
      <c r="AC268" t="s">
        <v>1066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 hidden="1">
      <c r="A269" s="85" t="str">
        <f>IF(C269="","",VLOOKUP('OPĆI DIO'!$C$3,'OPĆI DIO'!$L$6:$U$138,10,FALSE))</f>
        <v>08091</v>
      </c>
      <c r="B269" s="85" t="str">
        <f>IF(C269="","",VLOOKUP('OPĆI DIO'!$C$3,'OPĆI DIO'!$L$6:$U$138,9,FALSE))</f>
        <v>Agencije</v>
      </c>
      <c r="C269" s="90">
        <v>51</v>
      </c>
      <c r="D269" s="85" t="str">
        <f t="shared" si="43"/>
        <v>Pomoći EU</v>
      </c>
      <c r="E269" s="90">
        <v>3723</v>
      </c>
      <c r="F269" s="85" t="str">
        <f t="shared" si="44"/>
        <v>Naknade građanima i kućanstvima iz EU sredstava</v>
      </c>
      <c r="G269" s="123" t="s">
        <v>1966</v>
      </c>
      <c r="H269" s="85" t="str">
        <f t="shared" si="45"/>
        <v>ERASMUS - PROJEKTI ZA KORISNIKE MLADI OD 2021. DO 2027.</v>
      </c>
      <c r="I269" s="85" t="str">
        <f t="shared" si="46"/>
        <v>0970</v>
      </c>
      <c r="J269" s="122">
        <v>15000</v>
      </c>
      <c r="K269" s="122">
        <v>15600</v>
      </c>
      <c r="L269" s="122">
        <v>16224</v>
      </c>
      <c r="M269" s="89"/>
      <c r="O269" t="str">
        <f t="shared" si="47"/>
        <v>372</v>
      </c>
      <c r="P269" t="str">
        <f t="shared" si="48"/>
        <v>37</v>
      </c>
      <c r="Q269" t="str">
        <f t="shared" si="49"/>
        <v>51</v>
      </c>
      <c r="R269" t="str">
        <f t="shared" si="50"/>
        <v>97</v>
      </c>
      <c r="AB269" t="s">
        <v>1067</v>
      </c>
      <c r="AC269" t="s">
        <v>1666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 hidden="1">
      <c r="A270" s="85" t="str">
        <f>IF(C270="","",VLOOKUP('OPĆI DIO'!$C$3,'OPĆI DIO'!$L$6:$U$138,10,FALSE))</f>
        <v>08091</v>
      </c>
      <c r="B270" s="85" t="str">
        <f>IF(C270="","",VLOOKUP('OPĆI DIO'!$C$3,'OPĆI DIO'!$L$6:$U$138,9,FALSE))</f>
        <v>Agencije</v>
      </c>
      <c r="C270" s="90">
        <v>51</v>
      </c>
      <c r="D270" s="85" t="str">
        <f t="shared" si="43"/>
        <v>Pomoći EU</v>
      </c>
      <c r="E270" s="90">
        <v>3813</v>
      </c>
      <c r="F270" s="85" t="str">
        <f t="shared" si="44"/>
        <v>Tekuće donacije iz EU sredstava</v>
      </c>
      <c r="G270" s="123" t="s">
        <v>1966</v>
      </c>
      <c r="H270" s="85" t="str">
        <f t="shared" si="45"/>
        <v>ERASMUS - PROJEKTI ZA KORISNIKE MLADI OD 2021. DO 2027.</v>
      </c>
      <c r="I270" s="85" t="str">
        <f t="shared" si="46"/>
        <v>0970</v>
      </c>
      <c r="J270" s="122">
        <v>3500000</v>
      </c>
      <c r="K270" s="122">
        <v>3640000</v>
      </c>
      <c r="L270" s="122">
        <v>3785600</v>
      </c>
      <c r="M270" s="89"/>
      <c r="O270" t="str">
        <f t="shared" si="47"/>
        <v>381</v>
      </c>
      <c r="P270" t="str">
        <f t="shared" si="48"/>
        <v>38</v>
      </c>
      <c r="Q270" t="str">
        <f t="shared" si="49"/>
        <v>51</v>
      </c>
      <c r="R270" t="str">
        <f t="shared" si="50"/>
        <v>97</v>
      </c>
      <c r="AB270" t="s">
        <v>1068</v>
      </c>
      <c r="AC270" t="s">
        <v>1069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 hidden="1">
      <c r="A271" s="85" t="str">
        <f>IF(C271="","",VLOOKUP('OPĆI DIO'!$C$3,'OPĆI DIO'!$L$6:$U$138,10,FALSE))</f>
        <v>08091</v>
      </c>
      <c r="B271" s="85" t="str">
        <f>IF(C271="","",VLOOKUP('OPĆI DIO'!$C$3,'OPĆI DIO'!$L$6:$U$138,9,FALSE))</f>
        <v>Agencije</v>
      </c>
      <c r="C271" s="90">
        <v>51</v>
      </c>
      <c r="D271" s="85" t="str">
        <f t="shared" si="43"/>
        <v>Pomoći EU</v>
      </c>
      <c r="E271" s="294">
        <v>3211</v>
      </c>
      <c r="F271" s="85" t="str">
        <f t="shared" si="44"/>
        <v>Službena putovanja</v>
      </c>
      <c r="G271" s="290" t="s">
        <v>1082</v>
      </c>
      <c r="H271" s="85" t="str">
        <f t="shared" si="45"/>
        <v>PROVEDBA EURODESK MREŽE</v>
      </c>
      <c r="I271" s="85" t="str">
        <f t="shared" si="46"/>
        <v>0970</v>
      </c>
      <c r="J271" s="122">
        <v>9330</v>
      </c>
      <c r="K271" s="122">
        <v>9796.5000000000018</v>
      </c>
      <c r="L271" s="122">
        <v>10286.325000000003</v>
      </c>
      <c r="M271" s="89"/>
      <c r="O271" t="str">
        <f t="shared" si="47"/>
        <v>321</v>
      </c>
      <c r="P271" t="str">
        <f t="shared" si="48"/>
        <v>32</v>
      </c>
      <c r="Q271" t="str">
        <f t="shared" si="49"/>
        <v>51</v>
      </c>
      <c r="R271" t="str">
        <f t="shared" si="50"/>
        <v>97</v>
      </c>
      <c r="AB271" t="s">
        <v>3511</v>
      </c>
      <c r="AC271" t="s">
        <v>3512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 hidden="1">
      <c r="A272" s="85" t="str">
        <f>IF(C272="","",VLOOKUP('OPĆI DIO'!$C$3,'OPĆI DIO'!$L$6:$U$138,10,FALSE))</f>
        <v>08091</v>
      </c>
      <c r="B272" s="85" t="str">
        <f>IF(C272="","",VLOOKUP('OPĆI DIO'!$C$3,'OPĆI DIO'!$L$6:$U$138,9,FALSE))</f>
        <v>Agencije</v>
      </c>
      <c r="C272" s="90">
        <v>51</v>
      </c>
      <c r="D272" s="85" t="str">
        <f t="shared" si="43"/>
        <v>Pomoći EU</v>
      </c>
      <c r="E272" s="288">
        <v>3213</v>
      </c>
      <c r="F272" s="85" t="str">
        <f t="shared" si="44"/>
        <v>Stručno usavršavanje zaposlenika</v>
      </c>
      <c r="G272" s="290" t="s">
        <v>1082</v>
      </c>
      <c r="H272" s="85" t="str">
        <f t="shared" si="45"/>
        <v>PROVEDBA EURODESK MREŽE</v>
      </c>
      <c r="I272" s="85" t="str">
        <f t="shared" si="46"/>
        <v>0970</v>
      </c>
      <c r="J272" s="122">
        <v>1650</v>
      </c>
      <c r="K272" s="122">
        <v>1732.5000000000002</v>
      </c>
      <c r="L272" s="122">
        <v>1819.1250000000002</v>
      </c>
      <c r="M272" s="89"/>
      <c r="O272" t="str">
        <f t="shared" si="47"/>
        <v>321</v>
      </c>
      <c r="P272" t="str">
        <f t="shared" si="48"/>
        <v>32</v>
      </c>
      <c r="Q272" t="str">
        <f t="shared" si="49"/>
        <v>51</v>
      </c>
      <c r="R272" t="str">
        <f t="shared" si="50"/>
        <v>97</v>
      </c>
      <c r="AB272" t="s">
        <v>1070</v>
      </c>
      <c r="AC272" t="s">
        <v>1071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 hidden="1">
      <c r="A273" s="85" t="str">
        <f>IF(C273="","",VLOOKUP('OPĆI DIO'!$C$3,'OPĆI DIO'!$L$6:$U$138,10,FALSE))</f>
        <v>08091</v>
      </c>
      <c r="B273" s="85" t="str">
        <f>IF(C273="","",VLOOKUP('OPĆI DIO'!$C$3,'OPĆI DIO'!$L$6:$U$138,9,FALSE))</f>
        <v>Agencije</v>
      </c>
      <c r="C273" s="90">
        <v>51</v>
      </c>
      <c r="D273" s="85" t="str">
        <f t="shared" si="43"/>
        <v>Pomoći EU</v>
      </c>
      <c r="E273" s="288">
        <v>3221</v>
      </c>
      <c r="F273" s="85" t="str">
        <f t="shared" si="44"/>
        <v>Uredski materijal i ostali materijalni rashodi</v>
      </c>
      <c r="G273" s="290" t="s">
        <v>1082</v>
      </c>
      <c r="H273" s="85" t="str">
        <f t="shared" si="45"/>
        <v>PROVEDBA EURODESK MREŽE</v>
      </c>
      <c r="I273" s="85" t="str">
        <f t="shared" si="46"/>
        <v>0970</v>
      </c>
      <c r="J273" s="122">
        <v>66.361404207313029</v>
      </c>
      <c r="K273" s="122">
        <v>69.679474417678676</v>
      </c>
      <c r="L273" s="122">
        <v>73.163448138562615</v>
      </c>
      <c r="M273" s="89"/>
      <c r="O273" t="str">
        <f t="shared" si="47"/>
        <v>322</v>
      </c>
      <c r="P273" t="str">
        <f t="shared" si="48"/>
        <v>32</v>
      </c>
      <c r="Q273" t="str">
        <f t="shared" si="49"/>
        <v>51</v>
      </c>
      <c r="R273" t="str">
        <f t="shared" si="50"/>
        <v>97</v>
      </c>
      <c r="AB273" t="s">
        <v>2014</v>
      </c>
      <c r="AC273" t="s">
        <v>2015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 hidden="1">
      <c r="A274" s="85" t="str">
        <f>IF(C274="","",VLOOKUP('OPĆI DIO'!$C$3,'OPĆI DIO'!$L$6:$U$138,10,FALSE))</f>
        <v>08091</v>
      </c>
      <c r="B274" s="85" t="str">
        <f>IF(C274="","",VLOOKUP('OPĆI DIO'!$C$3,'OPĆI DIO'!$L$6:$U$138,9,FALSE))</f>
        <v>Agencije</v>
      </c>
      <c r="C274" s="90">
        <v>51</v>
      </c>
      <c r="D274" s="85" t="str">
        <f t="shared" si="43"/>
        <v>Pomoći EU</v>
      </c>
      <c r="E274" s="288">
        <v>3231</v>
      </c>
      <c r="F274" s="85" t="str">
        <f t="shared" si="44"/>
        <v>Usluge telefona, pošte i prijevoza</v>
      </c>
      <c r="G274" s="290" t="s">
        <v>1082</v>
      </c>
      <c r="H274" s="85" t="str">
        <f t="shared" si="45"/>
        <v>PROVEDBA EURODESK MREŽE</v>
      </c>
      <c r="I274" s="85" t="str">
        <f t="shared" si="46"/>
        <v>0970</v>
      </c>
      <c r="J274" s="122">
        <v>100.20572035304266</v>
      </c>
      <c r="K274" s="122">
        <v>105.2160063706948</v>
      </c>
      <c r="L274" s="122">
        <v>110.47680668922955</v>
      </c>
      <c r="M274" s="89"/>
      <c r="O274" t="str">
        <f t="shared" si="47"/>
        <v>323</v>
      </c>
      <c r="P274" t="str">
        <f t="shared" si="48"/>
        <v>32</v>
      </c>
      <c r="Q274" t="str">
        <f t="shared" si="49"/>
        <v>51</v>
      </c>
      <c r="R274" t="str">
        <f t="shared" si="50"/>
        <v>97</v>
      </c>
      <c r="AB274" t="s">
        <v>2016</v>
      </c>
      <c r="AC274" t="s">
        <v>3513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 hidden="1">
      <c r="A275" s="85" t="str">
        <f>IF(C275="","",VLOOKUP('OPĆI DIO'!$C$3,'OPĆI DIO'!$L$6:$U$138,10,FALSE))</f>
        <v>08091</v>
      </c>
      <c r="B275" s="85" t="str">
        <f>IF(C275="","",VLOOKUP('OPĆI DIO'!$C$3,'OPĆI DIO'!$L$6:$U$138,9,FALSE))</f>
        <v>Agencije</v>
      </c>
      <c r="C275" s="90">
        <v>51</v>
      </c>
      <c r="D275" s="85" t="str">
        <f t="shared" si="43"/>
        <v>Pomoći EU</v>
      </c>
      <c r="E275" s="288">
        <v>3233</v>
      </c>
      <c r="F275" s="85" t="str">
        <f t="shared" si="44"/>
        <v>Usluge promidžbe i informiranja</v>
      </c>
      <c r="G275" s="290" t="s">
        <v>1082</v>
      </c>
      <c r="H275" s="85" t="str">
        <f t="shared" si="45"/>
        <v>PROVEDBA EURODESK MREŽE</v>
      </c>
      <c r="I275" s="85" t="str">
        <f t="shared" si="46"/>
        <v>0970</v>
      </c>
      <c r="J275" s="122">
        <v>20107.505474815847</v>
      </c>
      <c r="K275" s="122">
        <v>21112.880748556639</v>
      </c>
      <c r="L275" s="122">
        <v>22168.524785984471</v>
      </c>
      <c r="M275" s="89"/>
      <c r="O275" t="str">
        <f t="shared" si="47"/>
        <v>323</v>
      </c>
      <c r="P275" t="str">
        <f t="shared" si="48"/>
        <v>32</v>
      </c>
      <c r="Q275" t="str">
        <f t="shared" si="49"/>
        <v>51</v>
      </c>
      <c r="R275" t="str">
        <f t="shared" si="50"/>
        <v>97</v>
      </c>
      <c r="AB275" t="s">
        <v>1074</v>
      </c>
      <c r="AC275" t="s">
        <v>1075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 hidden="1">
      <c r="A276" s="85" t="str">
        <f>IF(C276="","",VLOOKUP('OPĆI DIO'!$C$3,'OPĆI DIO'!$L$6:$U$138,10,FALSE))</f>
        <v>08091</v>
      </c>
      <c r="B276" s="85" t="str">
        <f>IF(C276="","",VLOOKUP('OPĆI DIO'!$C$3,'OPĆI DIO'!$L$6:$U$138,9,FALSE))</f>
        <v>Agencije</v>
      </c>
      <c r="C276" s="90">
        <v>51</v>
      </c>
      <c r="D276" s="85" t="str">
        <f t="shared" si="43"/>
        <v>Pomoći EU</v>
      </c>
      <c r="E276" s="288">
        <v>3235</v>
      </c>
      <c r="F276" s="85" t="str">
        <f t="shared" si="44"/>
        <v>Zakupnine i najamnine</v>
      </c>
      <c r="G276" s="290" t="s">
        <v>1082</v>
      </c>
      <c r="H276" s="85" t="str">
        <f t="shared" si="45"/>
        <v>PROVEDBA EURODESK MREŽE</v>
      </c>
      <c r="I276" s="85" t="str">
        <f t="shared" si="46"/>
        <v>0970</v>
      </c>
      <c r="J276" s="122">
        <v>1499.900457893689</v>
      </c>
      <c r="K276" s="122">
        <v>1574.8954807883736</v>
      </c>
      <c r="L276" s="122">
        <v>1653.6402548277922</v>
      </c>
      <c r="M276" s="89"/>
      <c r="O276" t="str">
        <f t="shared" si="47"/>
        <v>323</v>
      </c>
      <c r="P276" t="str">
        <f t="shared" si="48"/>
        <v>32</v>
      </c>
      <c r="Q276" t="str">
        <f t="shared" si="49"/>
        <v>51</v>
      </c>
      <c r="R276" t="str">
        <f t="shared" si="50"/>
        <v>97</v>
      </c>
      <c r="AB276" t="s">
        <v>1076</v>
      </c>
      <c r="AC276" t="s">
        <v>1077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 hidden="1">
      <c r="A277" s="85" t="str">
        <f>IF(C277="","",VLOOKUP('OPĆI DIO'!$C$3,'OPĆI DIO'!$L$6:$U$138,10,FALSE))</f>
        <v>08091</v>
      </c>
      <c r="B277" s="85" t="str">
        <f>IF(C277="","",VLOOKUP('OPĆI DIO'!$C$3,'OPĆI DIO'!$L$6:$U$138,9,FALSE))</f>
        <v>Agencije</v>
      </c>
      <c r="C277" s="90">
        <v>51</v>
      </c>
      <c r="D277" s="85" t="str">
        <f t="shared" si="43"/>
        <v>Pomoći EU</v>
      </c>
      <c r="E277" s="288">
        <v>3237</v>
      </c>
      <c r="F277" s="85" t="str">
        <f t="shared" si="44"/>
        <v>Intelektualne i osobne usluge</v>
      </c>
      <c r="G277" s="290" t="s">
        <v>1082</v>
      </c>
      <c r="H277" s="85" t="str">
        <f t="shared" si="45"/>
        <v>PROVEDBA EURODESK MREŽE</v>
      </c>
      <c r="I277" s="85" t="str">
        <f t="shared" si="46"/>
        <v>0970</v>
      </c>
      <c r="J277" s="122">
        <v>2389.0105514632687</v>
      </c>
      <c r="K277" s="122">
        <v>2508.4610790364322</v>
      </c>
      <c r="L277" s="122">
        <v>2633.8841329882539</v>
      </c>
      <c r="M277" s="89"/>
      <c r="O277" t="str">
        <f t="shared" si="47"/>
        <v>323</v>
      </c>
      <c r="P277" t="str">
        <f t="shared" si="48"/>
        <v>32</v>
      </c>
      <c r="Q277" t="str">
        <f t="shared" si="49"/>
        <v>51</v>
      </c>
      <c r="R277" t="str">
        <f t="shared" si="50"/>
        <v>97</v>
      </c>
      <c r="AB277" t="s">
        <v>1078</v>
      </c>
      <c r="AC277" t="s">
        <v>1079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 hidden="1">
      <c r="A278" s="85" t="str">
        <f>IF(C278="","",VLOOKUP('OPĆI DIO'!$C$3,'OPĆI DIO'!$L$6:$U$138,10,FALSE))</f>
        <v>08091</v>
      </c>
      <c r="B278" s="85" t="str">
        <f>IF(C278="","",VLOOKUP('OPĆI DIO'!$C$3,'OPĆI DIO'!$L$6:$U$138,9,FALSE))</f>
        <v>Agencije</v>
      </c>
      <c r="C278" s="90">
        <v>51</v>
      </c>
      <c r="D278" s="85" t="str">
        <f t="shared" si="43"/>
        <v>Pomoći EU</v>
      </c>
      <c r="E278" s="288">
        <v>3239</v>
      </c>
      <c r="F278" s="85" t="str">
        <f t="shared" si="44"/>
        <v>Ostale usluge</v>
      </c>
      <c r="G278" s="290" t="s">
        <v>1082</v>
      </c>
      <c r="H278" s="85" t="str">
        <f t="shared" si="45"/>
        <v>PROVEDBA EURODESK MREŽE</v>
      </c>
      <c r="I278" s="85" t="str">
        <f t="shared" si="46"/>
        <v>0970</v>
      </c>
      <c r="J278" s="122">
        <v>7499.9004578936883</v>
      </c>
      <c r="K278" s="122">
        <v>7874.8954807883729</v>
      </c>
      <c r="L278" s="122">
        <v>8268.6402548277929</v>
      </c>
      <c r="M278" s="89"/>
      <c r="O278" t="str">
        <f t="shared" si="47"/>
        <v>323</v>
      </c>
      <c r="P278" t="str">
        <f t="shared" si="48"/>
        <v>32</v>
      </c>
      <c r="Q278" t="str">
        <f t="shared" si="49"/>
        <v>51</v>
      </c>
      <c r="R278" t="str">
        <f t="shared" si="50"/>
        <v>97</v>
      </c>
      <c r="AB278" t="s">
        <v>1080</v>
      </c>
      <c r="AC278" t="s">
        <v>1081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 hidden="1">
      <c r="A279" s="85" t="str">
        <f>IF(C279="","",VLOOKUP('OPĆI DIO'!$C$3,'OPĆI DIO'!$L$6:$U$138,10,FALSE))</f>
        <v>08091</v>
      </c>
      <c r="B279" s="85" t="str">
        <f>IF(C279="","",VLOOKUP('OPĆI DIO'!$C$3,'OPĆI DIO'!$L$6:$U$138,9,FALSE))</f>
        <v>Agencije</v>
      </c>
      <c r="C279" s="90">
        <v>51</v>
      </c>
      <c r="D279" s="85" t="str">
        <f t="shared" si="43"/>
        <v>Pomoći EU</v>
      </c>
      <c r="E279" s="288">
        <v>3241</v>
      </c>
      <c r="F279" s="85" t="str">
        <f t="shared" si="44"/>
        <v>Naknade troškova osobama izvan radnog odnosa</v>
      </c>
      <c r="G279" s="290" t="s">
        <v>1082</v>
      </c>
      <c r="H279" s="85" t="str">
        <f t="shared" si="45"/>
        <v>PROVEDBA EURODESK MREŽE</v>
      </c>
      <c r="I279" s="85" t="str">
        <f t="shared" si="46"/>
        <v>0970</v>
      </c>
      <c r="J279" s="122">
        <v>5486.7608998606411</v>
      </c>
      <c r="K279" s="122">
        <v>5761.0989448536729</v>
      </c>
      <c r="L279" s="122">
        <v>6049.1538920963558</v>
      </c>
      <c r="M279" s="89"/>
      <c r="O279" t="str">
        <f t="shared" si="47"/>
        <v>324</v>
      </c>
      <c r="P279" t="str">
        <f t="shared" si="48"/>
        <v>32</v>
      </c>
      <c r="Q279" t="str">
        <f t="shared" si="49"/>
        <v>51</v>
      </c>
      <c r="R279" t="str">
        <f t="shared" si="50"/>
        <v>97</v>
      </c>
      <c r="AB279" t="s">
        <v>1082</v>
      </c>
      <c r="AC279" t="s">
        <v>1083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 hidden="1">
      <c r="A280" s="85" t="str">
        <f>IF(C280="","",VLOOKUP('OPĆI DIO'!$C$3,'OPĆI DIO'!$L$6:$U$138,10,FALSE))</f>
        <v>08091</v>
      </c>
      <c r="B280" s="85" t="str">
        <f>IF(C280="","",VLOOKUP('OPĆI DIO'!$C$3,'OPĆI DIO'!$L$6:$U$138,9,FALSE))</f>
        <v>Agencije</v>
      </c>
      <c r="C280" s="90">
        <v>51</v>
      </c>
      <c r="D280" s="85" t="str">
        <f t="shared" si="43"/>
        <v>Pomoći EU</v>
      </c>
      <c r="E280" s="288">
        <v>3293</v>
      </c>
      <c r="F280" s="85" t="str">
        <f t="shared" si="44"/>
        <v>Reprezentacija</v>
      </c>
      <c r="G280" s="290" t="s">
        <v>1082</v>
      </c>
      <c r="H280" s="85" t="str">
        <f t="shared" si="45"/>
        <v>PROVEDBA EURODESK MREŽE</v>
      </c>
      <c r="I280" s="85" t="str">
        <f t="shared" si="46"/>
        <v>0970</v>
      </c>
      <c r="J280" s="122">
        <v>4400</v>
      </c>
      <c r="K280" s="122">
        <v>4620.0000000000009</v>
      </c>
      <c r="L280" s="122">
        <v>4851.0000000000009</v>
      </c>
      <c r="M280" s="89"/>
      <c r="O280" t="str">
        <f t="shared" si="47"/>
        <v>329</v>
      </c>
      <c r="P280" t="str">
        <f t="shared" si="48"/>
        <v>32</v>
      </c>
      <c r="Q280" t="str">
        <f t="shared" si="49"/>
        <v>51</v>
      </c>
      <c r="R280" t="str">
        <f t="shared" si="50"/>
        <v>97</v>
      </c>
      <c r="AB280" t="s">
        <v>1084</v>
      </c>
      <c r="AC280" t="s">
        <v>1085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 hidden="1">
      <c r="A281" s="85" t="str">
        <f>IF(C281="","",VLOOKUP('OPĆI DIO'!$C$3,'OPĆI DIO'!$L$6:$U$138,10,FALSE))</f>
        <v>08091</v>
      </c>
      <c r="B281" s="85" t="str">
        <f>IF(C281="","",VLOOKUP('OPĆI DIO'!$C$3,'OPĆI DIO'!$L$6:$U$138,9,FALSE))</f>
        <v>Agencije</v>
      </c>
      <c r="C281" s="90">
        <v>51</v>
      </c>
      <c r="D281" s="85" t="str">
        <f t="shared" si="43"/>
        <v>Pomoći EU</v>
      </c>
      <c r="E281" s="288">
        <v>3299</v>
      </c>
      <c r="F281" s="85" t="str">
        <f t="shared" si="44"/>
        <v>Ostali nespomenuti rashodi poslovanja</v>
      </c>
      <c r="G281" s="290" t="s">
        <v>1082</v>
      </c>
      <c r="H281" s="85" t="str">
        <f t="shared" si="45"/>
        <v>PROVEDBA EURODESK MREŽE</v>
      </c>
      <c r="I281" s="85" t="str">
        <f t="shared" si="46"/>
        <v>0970</v>
      </c>
      <c r="J281" s="122">
        <v>199.08421262193906</v>
      </c>
      <c r="K281" s="122">
        <v>209.03842325303603</v>
      </c>
      <c r="L281" s="122">
        <v>219.49034441568782</v>
      </c>
      <c r="M281" s="89"/>
      <c r="O281" t="str">
        <f t="shared" si="47"/>
        <v>329</v>
      </c>
      <c r="P281" t="str">
        <f t="shared" si="48"/>
        <v>32</v>
      </c>
      <c r="Q281" t="str">
        <f t="shared" si="49"/>
        <v>51</v>
      </c>
      <c r="R281" t="str">
        <f t="shared" si="50"/>
        <v>97</v>
      </c>
      <c r="AB281" t="s">
        <v>1086</v>
      </c>
      <c r="AC281" t="s">
        <v>1087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 hidden="1">
      <c r="A282" s="85" t="str">
        <f>IF(C282="","",VLOOKUP('OPĆI DIO'!$C$3,'OPĆI DIO'!$L$6:$U$138,10,FALSE))</f>
        <v>08091</v>
      </c>
      <c r="B282" s="85" t="str">
        <f>IF(C282="","",VLOOKUP('OPĆI DIO'!$C$3,'OPĆI DIO'!$L$6:$U$138,9,FALSE))</f>
        <v>Agencije</v>
      </c>
      <c r="C282" s="90">
        <v>51</v>
      </c>
      <c r="D282" s="85" t="str">
        <f t="shared" si="43"/>
        <v>Pomoći EU</v>
      </c>
      <c r="E282" s="288">
        <v>3431</v>
      </c>
      <c r="F282" s="85" t="str">
        <f t="shared" si="44"/>
        <v>Bankarske usluge i usluge platnog prometa</v>
      </c>
      <c r="G282" s="290" t="s">
        <v>1082</v>
      </c>
      <c r="H282" s="85" t="str">
        <f t="shared" si="45"/>
        <v>PROVEDBA EURODESK MREŽE</v>
      </c>
      <c r="I282" s="85" t="str">
        <f t="shared" si="46"/>
        <v>0970</v>
      </c>
      <c r="J282" s="122">
        <v>66.361404207313029</v>
      </c>
      <c r="K282" s="122">
        <v>69.679474417678676</v>
      </c>
      <c r="L282" s="122">
        <v>73.163448138562615</v>
      </c>
      <c r="M282" s="89"/>
      <c r="O282" t="str">
        <f t="shared" si="47"/>
        <v>343</v>
      </c>
      <c r="P282" t="str">
        <f t="shared" si="48"/>
        <v>34</v>
      </c>
      <c r="Q282" t="str">
        <f t="shared" si="49"/>
        <v>51</v>
      </c>
      <c r="R282" t="str">
        <f t="shared" si="50"/>
        <v>97</v>
      </c>
      <c r="AB282" t="s">
        <v>1088</v>
      </c>
      <c r="AC282" t="s">
        <v>1089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 hidden="1">
      <c r="A283" s="85" t="str">
        <f>IF(C283="","",VLOOKUP('OPĆI DIO'!$C$3,'OPĆI DIO'!$L$6:$U$138,10,FALSE))</f>
        <v>08091</v>
      </c>
      <c r="B283" s="85" t="str">
        <f>IF(C283="","",VLOOKUP('OPĆI DIO'!$C$3,'OPĆI DIO'!$L$6:$U$138,9,FALSE))</f>
        <v>Agencije</v>
      </c>
      <c r="C283" s="90">
        <v>51</v>
      </c>
      <c r="D283" s="85" t="str">
        <f t="shared" si="43"/>
        <v>Pomoći EU</v>
      </c>
      <c r="E283" s="288">
        <v>3211</v>
      </c>
      <c r="F283" s="85" t="str">
        <f t="shared" si="44"/>
        <v>Službena putovanja</v>
      </c>
      <c r="G283" s="291" t="s">
        <v>1084</v>
      </c>
      <c r="H283" s="85" t="str">
        <f t="shared" si="45"/>
        <v>PROVEDBA E-TWINNING MREŽE</v>
      </c>
      <c r="I283" s="85" t="str">
        <f t="shared" si="46"/>
        <v>0970</v>
      </c>
      <c r="J283" s="122">
        <v>24819.165173535072</v>
      </c>
      <c r="K283" s="122">
        <v>25898.327692613977</v>
      </c>
      <c r="L283" s="122">
        <v>27193.244077244675</v>
      </c>
      <c r="M283" s="89"/>
      <c r="O283" t="str">
        <f t="shared" si="47"/>
        <v>321</v>
      </c>
      <c r="P283" t="str">
        <f t="shared" si="48"/>
        <v>32</v>
      </c>
      <c r="Q283" t="str">
        <f t="shared" si="49"/>
        <v>51</v>
      </c>
      <c r="R283" t="str">
        <f t="shared" si="50"/>
        <v>97</v>
      </c>
      <c r="AB283" t="s">
        <v>1090</v>
      </c>
      <c r="AC283" t="s">
        <v>1091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 hidden="1">
      <c r="A284" s="85" t="str">
        <f>IF(C284="","",VLOOKUP('OPĆI DIO'!$C$3,'OPĆI DIO'!$L$6:$U$138,10,FALSE))</f>
        <v>08091</v>
      </c>
      <c r="B284" s="85" t="str">
        <f>IF(C284="","",VLOOKUP('OPĆI DIO'!$C$3,'OPĆI DIO'!$L$6:$U$138,9,FALSE))</f>
        <v>Agencije</v>
      </c>
      <c r="C284" s="90">
        <v>51</v>
      </c>
      <c r="D284" s="85" t="str">
        <f t="shared" si="43"/>
        <v>Pomoći EU</v>
      </c>
      <c r="E284" s="288">
        <v>3213</v>
      </c>
      <c r="F284" s="85" t="str">
        <f t="shared" si="44"/>
        <v>Stručno usavršavanje zaposlenika</v>
      </c>
      <c r="G284" s="291" t="s">
        <v>1084</v>
      </c>
      <c r="H284" s="85" t="str">
        <f t="shared" si="45"/>
        <v>PROVEDBA E-TWINNING MREŽE</v>
      </c>
      <c r="I284" s="85" t="str">
        <f t="shared" si="46"/>
        <v>0970</v>
      </c>
      <c r="J284" s="122">
        <v>1990.8421262193906</v>
      </c>
      <c r="K284" s="122">
        <v>2090.3842325303604</v>
      </c>
      <c r="L284" s="122">
        <v>2194.9034441568783</v>
      </c>
      <c r="M284" s="89"/>
      <c r="O284" t="str">
        <f t="shared" si="47"/>
        <v>321</v>
      </c>
      <c r="P284" t="str">
        <f t="shared" si="48"/>
        <v>32</v>
      </c>
      <c r="Q284" t="str">
        <f t="shared" si="49"/>
        <v>51</v>
      </c>
      <c r="R284" t="str">
        <f t="shared" si="50"/>
        <v>97</v>
      </c>
      <c r="AB284" t="s">
        <v>1092</v>
      </c>
      <c r="AC284" t="s">
        <v>3514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 hidden="1">
      <c r="A285" s="85" t="str">
        <f>IF(C285="","",VLOOKUP('OPĆI DIO'!$C$3,'OPĆI DIO'!$L$6:$U$138,10,FALSE))</f>
        <v>08091</v>
      </c>
      <c r="B285" s="85" t="str">
        <f>IF(C285="","",VLOOKUP('OPĆI DIO'!$C$3,'OPĆI DIO'!$L$6:$U$138,9,FALSE))</f>
        <v>Agencije</v>
      </c>
      <c r="C285" s="90">
        <v>51</v>
      </c>
      <c r="D285" s="85" t="str">
        <f t="shared" si="43"/>
        <v>Pomoći EU</v>
      </c>
      <c r="E285" s="288">
        <v>3214</v>
      </c>
      <c r="F285" s="85" t="str">
        <f t="shared" si="44"/>
        <v>Ostale naknade troškova zaposlenima</v>
      </c>
      <c r="G285" s="291" t="s">
        <v>1084</v>
      </c>
      <c r="H285" s="85" t="str">
        <f t="shared" si="45"/>
        <v>PROVEDBA E-TWINNING MREŽE</v>
      </c>
      <c r="I285" s="85" t="str">
        <f t="shared" si="46"/>
        <v>0970</v>
      </c>
      <c r="J285" s="122">
        <v>0</v>
      </c>
      <c r="K285" s="122">
        <v>0</v>
      </c>
      <c r="L285" s="122">
        <v>0</v>
      </c>
      <c r="M285" s="89"/>
      <c r="O285" t="str">
        <f t="shared" si="47"/>
        <v>321</v>
      </c>
      <c r="P285" t="str">
        <f t="shared" si="48"/>
        <v>32</v>
      </c>
      <c r="Q285" t="str">
        <f t="shared" si="49"/>
        <v>51</v>
      </c>
      <c r="R285" t="str">
        <f t="shared" si="50"/>
        <v>97</v>
      </c>
      <c r="AB285" t="s">
        <v>1093</v>
      </c>
      <c r="AC285" t="s">
        <v>1667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 hidden="1">
      <c r="A286" s="85" t="str">
        <f>IF(C286="","",VLOOKUP('OPĆI DIO'!$C$3,'OPĆI DIO'!$L$6:$U$138,10,FALSE))</f>
        <v>08091</v>
      </c>
      <c r="B286" s="85" t="str">
        <f>IF(C286="","",VLOOKUP('OPĆI DIO'!$C$3,'OPĆI DIO'!$L$6:$U$138,9,FALSE))</f>
        <v>Agencije</v>
      </c>
      <c r="C286" s="90">
        <v>51</v>
      </c>
      <c r="D286" s="85" t="str">
        <f t="shared" si="43"/>
        <v>Pomoći EU</v>
      </c>
      <c r="E286" s="288">
        <v>3221</v>
      </c>
      <c r="F286" s="85" t="str">
        <f t="shared" si="44"/>
        <v>Uredski materijal i ostali materijalni rashodi</v>
      </c>
      <c r="G286" s="291" t="s">
        <v>1084</v>
      </c>
      <c r="H286" s="85" t="str">
        <f t="shared" si="45"/>
        <v>PROVEDBA E-TWINNING MREŽE</v>
      </c>
      <c r="I286" s="85" t="str">
        <f t="shared" si="46"/>
        <v>0970</v>
      </c>
      <c r="J286" s="122">
        <v>13.40500364987723</v>
      </c>
      <c r="K286" s="122">
        <v>14.075253832371093</v>
      </c>
      <c r="L286" s="122">
        <v>14.77901652398965</v>
      </c>
      <c r="M286" s="89"/>
      <c r="O286" t="str">
        <f t="shared" si="47"/>
        <v>322</v>
      </c>
      <c r="P286" t="str">
        <f t="shared" si="48"/>
        <v>32</v>
      </c>
      <c r="Q286" t="str">
        <f t="shared" si="49"/>
        <v>51</v>
      </c>
      <c r="R286" t="str">
        <f t="shared" si="50"/>
        <v>97</v>
      </c>
      <c r="AB286" t="s">
        <v>1094</v>
      </c>
      <c r="AC286" t="s">
        <v>1668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 hidden="1">
      <c r="A287" s="85" t="str">
        <f>IF(C287="","",VLOOKUP('OPĆI DIO'!$C$3,'OPĆI DIO'!$L$6:$U$138,10,FALSE))</f>
        <v>08091</v>
      </c>
      <c r="B287" s="85" t="str">
        <f>IF(C287="","",VLOOKUP('OPĆI DIO'!$C$3,'OPĆI DIO'!$L$6:$U$138,9,FALSE))</f>
        <v>Agencije</v>
      </c>
      <c r="C287" s="90">
        <v>51</v>
      </c>
      <c r="D287" s="85" t="str">
        <f t="shared" si="43"/>
        <v>Pomoći EU</v>
      </c>
      <c r="E287" s="288">
        <v>3231</v>
      </c>
      <c r="F287" s="85" t="str">
        <f t="shared" si="44"/>
        <v>Usluge telefona, pošte i prijevoza</v>
      </c>
      <c r="G287" s="291" t="s">
        <v>1084</v>
      </c>
      <c r="H287" s="85" t="str">
        <f t="shared" si="45"/>
        <v>PROVEDBA E-TWINNING MREŽE</v>
      </c>
      <c r="I287" s="85" t="str">
        <f t="shared" si="46"/>
        <v>0970</v>
      </c>
      <c r="J287" s="122">
        <v>1990.8421262193906</v>
      </c>
      <c r="K287" s="122">
        <v>2090.3842325303604</v>
      </c>
      <c r="L287" s="122">
        <v>2194.9034441568783</v>
      </c>
      <c r="M287" s="89"/>
      <c r="O287" t="str">
        <f t="shared" si="47"/>
        <v>323</v>
      </c>
      <c r="P287" t="str">
        <f t="shared" si="48"/>
        <v>32</v>
      </c>
      <c r="Q287" t="str">
        <f t="shared" si="49"/>
        <v>51</v>
      </c>
      <c r="R287" t="str">
        <f t="shared" si="50"/>
        <v>97</v>
      </c>
      <c r="AB287" t="s">
        <v>1095</v>
      </c>
      <c r="AC287" t="s">
        <v>1669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 hidden="1">
      <c r="A288" s="85" t="str">
        <f>IF(C288="","",VLOOKUP('OPĆI DIO'!$C$3,'OPĆI DIO'!$L$6:$U$138,10,FALSE))</f>
        <v>08091</v>
      </c>
      <c r="B288" s="85" t="str">
        <f>IF(C288="","",VLOOKUP('OPĆI DIO'!$C$3,'OPĆI DIO'!$L$6:$U$138,9,FALSE))</f>
        <v>Agencije</v>
      </c>
      <c r="C288" s="90">
        <v>51</v>
      </c>
      <c r="D288" s="85" t="str">
        <f t="shared" si="43"/>
        <v>Pomoći EU</v>
      </c>
      <c r="E288" s="288">
        <v>3233</v>
      </c>
      <c r="F288" s="85" t="str">
        <f t="shared" si="44"/>
        <v>Usluge promidžbe i informiranja</v>
      </c>
      <c r="G288" s="291" t="s">
        <v>1084</v>
      </c>
      <c r="H288" s="85" t="str">
        <f t="shared" si="45"/>
        <v>PROVEDBA E-TWINNING MREŽE</v>
      </c>
      <c r="I288" s="85" t="str">
        <f t="shared" si="46"/>
        <v>0970</v>
      </c>
      <c r="J288" s="122">
        <v>2123.5649346340169</v>
      </c>
      <c r="K288" s="122">
        <v>2229.7431813657176</v>
      </c>
      <c r="L288" s="122">
        <v>2341.2303404340037</v>
      </c>
      <c r="M288" s="89"/>
      <c r="O288" t="str">
        <f t="shared" si="47"/>
        <v>323</v>
      </c>
      <c r="P288" t="str">
        <f t="shared" si="48"/>
        <v>32</v>
      </c>
      <c r="Q288" t="str">
        <f t="shared" si="49"/>
        <v>51</v>
      </c>
      <c r="R288" t="str">
        <f t="shared" si="50"/>
        <v>97</v>
      </c>
      <c r="AB288" t="s">
        <v>1096</v>
      </c>
      <c r="AC288" t="s">
        <v>1097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 hidden="1">
      <c r="A289" s="85" t="str">
        <f>IF(C289="","",VLOOKUP('OPĆI DIO'!$C$3,'OPĆI DIO'!$L$6:$U$138,10,FALSE))</f>
        <v>08091</v>
      </c>
      <c r="B289" s="85" t="str">
        <f>IF(C289="","",VLOOKUP('OPĆI DIO'!$C$3,'OPĆI DIO'!$L$6:$U$138,9,FALSE))</f>
        <v>Agencije</v>
      </c>
      <c r="C289" s="90">
        <v>51</v>
      </c>
      <c r="D289" s="85" t="str">
        <f t="shared" si="43"/>
        <v>Pomoći EU</v>
      </c>
      <c r="E289" s="288">
        <v>3235</v>
      </c>
      <c r="F289" s="85" t="str">
        <f t="shared" si="44"/>
        <v>Zakupnine i najamnine</v>
      </c>
      <c r="G289" s="291" t="s">
        <v>1084</v>
      </c>
      <c r="H289" s="85" t="str">
        <f t="shared" si="45"/>
        <v>PROVEDBA E-TWINNING MREŽE</v>
      </c>
      <c r="I289" s="85" t="str">
        <f t="shared" si="46"/>
        <v>0970</v>
      </c>
      <c r="J289" s="122">
        <v>5308.9123365850419</v>
      </c>
      <c r="K289" s="122">
        <v>5574.3579534142937</v>
      </c>
      <c r="L289" s="122">
        <v>5853.0758510850083</v>
      </c>
      <c r="M289" s="89"/>
      <c r="O289" t="str">
        <f t="shared" si="47"/>
        <v>323</v>
      </c>
      <c r="P289" t="str">
        <f t="shared" si="48"/>
        <v>32</v>
      </c>
      <c r="Q289" t="str">
        <f t="shared" si="49"/>
        <v>51</v>
      </c>
      <c r="R289" t="str">
        <f t="shared" si="50"/>
        <v>97</v>
      </c>
      <c r="AB289" t="s">
        <v>1098</v>
      </c>
      <c r="AC289" t="s">
        <v>1670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 hidden="1">
      <c r="A290" s="85" t="str">
        <f>IF(C290="","",VLOOKUP('OPĆI DIO'!$C$3,'OPĆI DIO'!$L$6:$U$138,10,FALSE))</f>
        <v>08091</v>
      </c>
      <c r="B290" s="85" t="str">
        <f>IF(C290="","",VLOOKUP('OPĆI DIO'!$C$3,'OPĆI DIO'!$L$6:$U$138,9,FALSE))</f>
        <v>Agencije</v>
      </c>
      <c r="C290" s="90">
        <v>51</v>
      </c>
      <c r="D290" s="85" t="str">
        <f t="shared" si="43"/>
        <v>Pomoći EU</v>
      </c>
      <c r="E290" s="288">
        <v>3237</v>
      </c>
      <c r="F290" s="85" t="str">
        <f t="shared" si="44"/>
        <v>Intelektualne i osobne usluge</v>
      </c>
      <c r="G290" s="291" t="s">
        <v>1084</v>
      </c>
      <c r="H290" s="85" t="str">
        <f t="shared" si="45"/>
        <v>PROVEDBA E-TWINNING MREŽE</v>
      </c>
      <c r="I290" s="85" t="str">
        <f t="shared" si="46"/>
        <v>0970</v>
      </c>
      <c r="J290" s="122">
        <v>52996.21739996018</v>
      </c>
      <c r="K290" s="122">
        <v>53862.233724865619</v>
      </c>
      <c r="L290" s="122">
        <v>56555.345411108894</v>
      </c>
      <c r="M290" s="89"/>
      <c r="O290" t="str">
        <f t="shared" si="47"/>
        <v>323</v>
      </c>
      <c r="P290" t="str">
        <f t="shared" si="48"/>
        <v>32</v>
      </c>
      <c r="Q290" t="str">
        <f t="shared" si="49"/>
        <v>51</v>
      </c>
      <c r="R290" t="str">
        <f t="shared" si="50"/>
        <v>97</v>
      </c>
      <c r="AB290" t="s">
        <v>1099</v>
      </c>
      <c r="AC290" t="s">
        <v>1671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 hidden="1">
      <c r="A291" s="85" t="str">
        <f>IF(C291="","",VLOOKUP('OPĆI DIO'!$C$3,'OPĆI DIO'!$L$6:$U$138,10,FALSE))</f>
        <v>08091</v>
      </c>
      <c r="B291" s="85" t="str">
        <f>IF(C291="","",VLOOKUP('OPĆI DIO'!$C$3,'OPĆI DIO'!$L$6:$U$138,9,FALSE))</f>
        <v>Agencije</v>
      </c>
      <c r="C291" s="90">
        <v>51</v>
      </c>
      <c r="D291" s="85" t="str">
        <f t="shared" si="43"/>
        <v>Pomoći EU</v>
      </c>
      <c r="E291" s="288">
        <v>3238</v>
      </c>
      <c r="F291" s="85" t="str">
        <f t="shared" si="44"/>
        <v>Računalne usluge</v>
      </c>
      <c r="G291" s="291" t="s">
        <v>1084</v>
      </c>
      <c r="H291" s="85" t="str">
        <f t="shared" si="45"/>
        <v>PROVEDBA E-TWINNING MREŽE</v>
      </c>
      <c r="I291" s="85" t="str">
        <f t="shared" si="46"/>
        <v>0970</v>
      </c>
      <c r="J291" s="122">
        <v>1059.9243479992035</v>
      </c>
      <c r="K291" s="122">
        <v>1112.9205653991639</v>
      </c>
      <c r="L291" s="122">
        <v>1168.5665936691223</v>
      </c>
      <c r="M291" s="89"/>
      <c r="O291" t="str">
        <f t="shared" si="47"/>
        <v>323</v>
      </c>
      <c r="P291" t="str">
        <f t="shared" si="48"/>
        <v>32</v>
      </c>
      <c r="Q291" t="str">
        <f t="shared" si="49"/>
        <v>51</v>
      </c>
      <c r="R291" t="str">
        <f t="shared" si="50"/>
        <v>97</v>
      </c>
      <c r="AB291" t="s">
        <v>1100</v>
      </c>
      <c r="AC291" t="s">
        <v>1101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 hidden="1">
      <c r="A292" s="85" t="str">
        <f>IF(C292="","",VLOOKUP('OPĆI DIO'!$C$3,'OPĆI DIO'!$L$6:$U$138,10,FALSE))</f>
        <v>08091</v>
      </c>
      <c r="B292" s="85" t="str">
        <f>IF(C292="","",VLOOKUP('OPĆI DIO'!$C$3,'OPĆI DIO'!$L$6:$U$138,9,FALSE))</f>
        <v>Agencije</v>
      </c>
      <c r="C292" s="90">
        <v>51</v>
      </c>
      <c r="D292" s="85" t="str">
        <f t="shared" si="43"/>
        <v>Pomoći EU</v>
      </c>
      <c r="E292" s="288">
        <v>3239</v>
      </c>
      <c r="F292" s="85" t="str">
        <f t="shared" si="44"/>
        <v>Ostale usluge</v>
      </c>
      <c r="G292" s="291" t="s">
        <v>1084</v>
      </c>
      <c r="H292" s="85" t="str">
        <f t="shared" si="45"/>
        <v>PROVEDBA E-TWINNING MREŽE</v>
      </c>
      <c r="I292" s="85" t="str">
        <f t="shared" si="46"/>
        <v>0970</v>
      </c>
      <c r="J292" s="122">
        <v>836.15369301214412</v>
      </c>
      <c r="K292" s="122">
        <v>840</v>
      </c>
      <c r="L292" s="122">
        <v>882.00000000000011</v>
      </c>
      <c r="M292" s="89"/>
      <c r="O292" t="str">
        <f t="shared" si="47"/>
        <v>323</v>
      </c>
      <c r="P292" t="str">
        <f t="shared" si="48"/>
        <v>32</v>
      </c>
      <c r="Q292" t="str">
        <f t="shared" si="49"/>
        <v>51</v>
      </c>
      <c r="R292" t="str">
        <f t="shared" si="50"/>
        <v>97</v>
      </c>
      <c r="AB292" t="s">
        <v>1102</v>
      </c>
      <c r="AC292" t="s">
        <v>1103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 hidden="1">
      <c r="A293" s="85" t="str">
        <f>IF(C293="","",VLOOKUP('OPĆI DIO'!$C$3,'OPĆI DIO'!$L$6:$U$138,10,FALSE))</f>
        <v>08091</v>
      </c>
      <c r="B293" s="85" t="str">
        <f>IF(C293="","",VLOOKUP('OPĆI DIO'!$C$3,'OPĆI DIO'!$L$6:$U$138,9,FALSE))</f>
        <v>Agencije</v>
      </c>
      <c r="C293" s="90">
        <v>51</v>
      </c>
      <c r="D293" s="85" t="str">
        <f t="shared" si="43"/>
        <v>Pomoći EU</v>
      </c>
      <c r="E293" s="288">
        <v>3241</v>
      </c>
      <c r="F293" s="85" t="str">
        <f t="shared" si="44"/>
        <v>Naknade troškova osobama izvan radnog odnosa</v>
      </c>
      <c r="G293" s="291" t="s">
        <v>1084</v>
      </c>
      <c r="H293" s="85" t="str">
        <f t="shared" si="45"/>
        <v>PROVEDBA E-TWINNING MREŽE</v>
      </c>
      <c r="I293" s="85" t="str">
        <f t="shared" si="46"/>
        <v>0970</v>
      </c>
      <c r="J293" s="122">
        <v>20000</v>
      </c>
      <c r="K293" s="122">
        <v>21000</v>
      </c>
      <c r="L293" s="122">
        <v>22050</v>
      </c>
      <c r="M293" s="89"/>
      <c r="O293" t="str">
        <f t="shared" si="47"/>
        <v>324</v>
      </c>
      <c r="P293" t="str">
        <f t="shared" si="48"/>
        <v>32</v>
      </c>
      <c r="Q293" t="str">
        <f t="shared" si="49"/>
        <v>51</v>
      </c>
      <c r="R293" t="str">
        <f t="shared" si="50"/>
        <v>97</v>
      </c>
      <c r="AB293" t="s">
        <v>1962</v>
      </c>
      <c r="AC293" t="s">
        <v>1963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 hidden="1">
      <c r="A294" s="85" t="str">
        <f>IF(C294="","",VLOOKUP('OPĆI DIO'!$C$3,'OPĆI DIO'!$L$6:$U$138,10,FALSE))</f>
        <v>08091</v>
      </c>
      <c r="B294" s="85" t="str">
        <f>IF(C294="","",VLOOKUP('OPĆI DIO'!$C$3,'OPĆI DIO'!$L$6:$U$138,9,FALSE))</f>
        <v>Agencije</v>
      </c>
      <c r="C294" s="90">
        <v>51</v>
      </c>
      <c r="D294" s="85" t="str">
        <f t="shared" si="43"/>
        <v>Pomoći EU</v>
      </c>
      <c r="E294" s="288">
        <v>3293</v>
      </c>
      <c r="F294" s="85" t="str">
        <f t="shared" si="44"/>
        <v>Reprezentacija</v>
      </c>
      <c r="G294" s="291" t="s">
        <v>1084</v>
      </c>
      <c r="H294" s="85" t="str">
        <f t="shared" si="45"/>
        <v>PROVEDBA E-TWINNING MREŽE</v>
      </c>
      <c r="I294" s="85" t="str">
        <f t="shared" si="46"/>
        <v>0970</v>
      </c>
      <c r="J294" s="122">
        <v>4778.0211029265374</v>
      </c>
      <c r="K294" s="122">
        <v>4877.5632092375072</v>
      </c>
      <c r="L294" s="122">
        <v>5121.4413696993824</v>
      </c>
      <c r="M294" s="89"/>
      <c r="O294" t="str">
        <f t="shared" si="47"/>
        <v>329</v>
      </c>
      <c r="P294" t="str">
        <f t="shared" si="48"/>
        <v>32</v>
      </c>
      <c r="Q294" t="str">
        <f t="shared" si="49"/>
        <v>51</v>
      </c>
      <c r="R294" t="str">
        <f t="shared" si="50"/>
        <v>97</v>
      </c>
      <c r="AB294" t="s">
        <v>1964</v>
      </c>
      <c r="AC294" t="s">
        <v>1965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 hidden="1">
      <c r="A295" s="85" t="str">
        <f>IF(C295="","",VLOOKUP('OPĆI DIO'!$C$3,'OPĆI DIO'!$L$6:$U$138,10,FALSE))</f>
        <v>08091</v>
      </c>
      <c r="B295" s="85" t="str">
        <f>IF(C295="","",VLOOKUP('OPĆI DIO'!$C$3,'OPĆI DIO'!$L$6:$U$138,9,FALSE))</f>
        <v>Agencije</v>
      </c>
      <c r="C295" s="90">
        <v>51</v>
      </c>
      <c r="D295" s="85" t="str">
        <f t="shared" si="43"/>
        <v>Pomoći EU</v>
      </c>
      <c r="E295" s="288">
        <v>3299</v>
      </c>
      <c r="F295" s="85" t="str">
        <f t="shared" si="44"/>
        <v>Ostali nespomenuti rashodi poslovanja</v>
      </c>
      <c r="G295" s="291" t="s">
        <v>1084</v>
      </c>
      <c r="H295" s="85" t="str">
        <f t="shared" si="45"/>
        <v>PROVEDBA E-TWINNING MREŽE</v>
      </c>
      <c r="I295" s="85" t="str">
        <f t="shared" si="46"/>
        <v>0970</v>
      </c>
      <c r="J295" s="122">
        <v>132.72280841462606</v>
      </c>
      <c r="K295" s="122">
        <v>139.35894883535735</v>
      </c>
      <c r="L295" s="122">
        <v>146.32689627712523</v>
      </c>
      <c r="M295" s="89"/>
      <c r="O295" t="str">
        <f t="shared" si="47"/>
        <v>329</v>
      </c>
      <c r="P295" t="str">
        <f t="shared" si="48"/>
        <v>32</v>
      </c>
      <c r="Q295" t="str">
        <f t="shared" si="49"/>
        <v>51</v>
      </c>
      <c r="R295" t="str">
        <f t="shared" si="50"/>
        <v>97</v>
      </c>
      <c r="AB295" t="s">
        <v>1966</v>
      </c>
      <c r="AC295" t="s">
        <v>1967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 hidden="1">
      <c r="A296" s="85" t="str">
        <f>IF(C296="","",VLOOKUP('OPĆI DIO'!$C$3,'OPĆI DIO'!$L$6:$U$138,10,FALSE))</f>
        <v>08091</v>
      </c>
      <c r="B296" s="85" t="str">
        <f>IF(C296="","",VLOOKUP('OPĆI DIO'!$C$3,'OPĆI DIO'!$L$6:$U$138,9,FALSE))</f>
        <v>Agencije</v>
      </c>
      <c r="C296" s="90">
        <v>51</v>
      </c>
      <c r="D296" s="85" t="str">
        <f t="shared" si="43"/>
        <v>Pomoći EU</v>
      </c>
      <c r="E296" s="288">
        <v>3431</v>
      </c>
      <c r="F296" s="85" t="str">
        <f t="shared" si="44"/>
        <v>Bankarske usluge i usluge platnog prometa</v>
      </c>
      <c r="G296" s="291" t="s">
        <v>1084</v>
      </c>
      <c r="H296" s="85" t="str">
        <f t="shared" si="45"/>
        <v>PROVEDBA E-TWINNING MREŽE</v>
      </c>
      <c r="I296" s="85" t="str">
        <f t="shared" si="46"/>
        <v>0970</v>
      </c>
      <c r="J296" s="122">
        <v>149.31315946645429</v>
      </c>
      <c r="K296" s="122">
        <v>156.77881743977701</v>
      </c>
      <c r="L296" s="122">
        <v>164.61775831176587</v>
      </c>
      <c r="M296" s="89"/>
      <c r="O296" t="str">
        <f t="shared" si="47"/>
        <v>343</v>
      </c>
      <c r="P296" t="str">
        <f t="shared" si="48"/>
        <v>34</v>
      </c>
      <c r="Q296" t="str">
        <f t="shared" si="49"/>
        <v>51</v>
      </c>
      <c r="R296" t="str">
        <f t="shared" si="50"/>
        <v>97</v>
      </c>
      <c r="AB296" t="s">
        <v>3515</v>
      </c>
      <c r="AC296" t="s">
        <v>3516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 hidden="1">
      <c r="A297" s="85" t="str">
        <f>IF(C297="","",VLOOKUP('OPĆI DIO'!$C$3,'OPĆI DIO'!$L$6:$U$138,10,FALSE))</f>
        <v>08091</v>
      </c>
      <c r="B297" s="85" t="str">
        <f>IF(C297="","",VLOOKUP('OPĆI DIO'!$C$3,'OPĆI DIO'!$L$6:$U$138,9,FALSE))</f>
        <v>Agencije</v>
      </c>
      <c r="C297" s="90">
        <v>51</v>
      </c>
      <c r="D297" s="85" t="str">
        <f t="shared" si="43"/>
        <v>Pomoći EU</v>
      </c>
      <c r="E297" s="288">
        <v>3432</v>
      </c>
      <c r="F297" s="85" t="str">
        <f t="shared" si="44"/>
        <v>Negativne tečajne razlike i razlike zbog primjene valutne kl</v>
      </c>
      <c r="G297" s="291" t="s">
        <v>1084</v>
      </c>
      <c r="H297" s="85" t="str">
        <f t="shared" si="45"/>
        <v>PROVEDBA E-TWINNING MREŽE</v>
      </c>
      <c r="I297" s="85" t="str">
        <f t="shared" si="46"/>
        <v>0970</v>
      </c>
      <c r="J297" s="122">
        <v>0</v>
      </c>
      <c r="K297" s="122">
        <v>0</v>
      </c>
      <c r="L297" s="122">
        <v>0</v>
      </c>
      <c r="M297" s="89"/>
      <c r="O297" t="str">
        <f t="shared" si="47"/>
        <v>343</v>
      </c>
      <c r="P297" t="str">
        <f t="shared" si="48"/>
        <v>34</v>
      </c>
      <c r="Q297" t="str">
        <f t="shared" si="49"/>
        <v>51</v>
      </c>
      <c r="R297" t="str">
        <f t="shared" si="50"/>
        <v>97</v>
      </c>
      <c r="AB297" t="s">
        <v>3517</v>
      </c>
      <c r="AC297" t="s">
        <v>3518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 hidden="1">
      <c r="A298" s="85" t="str">
        <f>IF(C298="","",VLOOKUP('OPĆI DIO'!$C$3,'OPĆI DIO'!$L$6:$U$138,10,FALSE))</f>
        <v>08091</v>
      </c>
      <c r="B298" s="85" t="str">
        <f>IF(C298="","",VLOOKUP('OPĆI DIO'!$C$3,'OPĆI DIO'!$L$6:$U$138,9,FALSE))</f>
        <v>Agencije</v>
      </c>
      <c r="C298" s="90">
        <v>51</v>
      </c>
      <c r="D298" s="85" t="str">
        <f t="shared" si="43"/>
        <v>Pomoći EU</v>
      </c>
      <c r="E298" s="288">
        <v>3531</v>
      </c>
      <c r="F298" s="85" t="str">
        <f t="shared" si="44"/>
        <v>Subvencije trgovačkim društvima, zadrugama, poljoprivrednici</v>
      </c>
      <c r="G298" s="291" t="s">
        <v>1084</v>
      </c>
      <c r="H298" s="85" t="str">
        <f t="shared" si="45"/>
        <v>PROVEDBA E-TWINNING MREŽE</v>
      </c>
      <c r="I298" s="85" t="str">
        <f t="shared" si="46"/>
        <v>0970</v>
      </c>
      <c r="J298" s="122">
        <v>3000</v>
      </c>
      <c r="K298" s="122">
        <v>3149.9999999999995</v>
      </c>
      <c r="L298" s="122">
        <v>3307.4999999999995</v>
      </c>
      <c r="M298" s="89"/>
      <c r="O298" t="str">
        <f t="shared" si="47"/>
        <v>353</v>
      </c>
      <c r="P298" t="str">
        <f t="shared" si="48"/>
        <v>35</v>
      </c>
      <c r="Q298" t="str">
        <f t="shared" si="49"/>
        <v>51</v>
      </c>
      <c r="R298" t="str">
        <f t="shared" si="50"/>
        <v>97</v>
      </c>
      <c r="AB298" t="s">
        <v>1106</v>
      </c>
      <c r="AC298" t="s">
        <v>1107</v>
      </c>
      <c r="AD298" t="s">
        <v>5171</v>
      </c>
      <c r="AE298" t="s">
        <v>5172</v>
      </c>
      <c r="AF298" t="s">
        <v>5177</v>
      </c>
      <c r="AG298" t="s">
        <v>5189</v>
      </c>
    </row>
    <row r="299" spans="1:33" hidden="1">
      <c r="A299" s="85" t="str">
        <f>IF(C299="","",VLOOKUP('OPĆI DIO'!$C$3,'OPĆI DIO'!$L$6:$U$138,10,FALSE))</f>
        <v>08091</v>
      </c>
      <c r="B299" s="85" t="str">
        <f>IF(C299="","",VLOOKUP('OPĆI DIO'!$C$3,'OPĆI DIO'!$L$6:$U$138,9,FALSE))</f>
        <v>Agencije</v>
      </c>
      <c r="C299" s="90">
        <v>51</v>
      </c>
      <c r="D299" s="85" t="str">
        <f t="shared" si="43"/>
        <v>Pomoći EU</v>
      </c>
      <c r="E299" s="288">
        <v>3681</v>
      </c>
      <c r="F299" s="85" t="str">
        <f t="shared" si="44"/>
        <v>Tekuće pomoći temeljem prijenosa EU sredstava</v>
      </c>
      <c r="G299" s="291" t="s">
        <v>1084</v>
      </c>
      <c r="H299" s="85" t="str">
        <f t="shared" si="45"/>
        <v>PROVEDBA E-TWINNING MREŽE</v>
      </c>
      <c r="I299" s="85" t="str">
        <f t="shared" si="46"/>
        <v>0970</v>
      </c>
      <c r="J299" s="122">
        <v>10617.824673170084</v>
      </c>
      <c r="K299" s="122">
        <v>11148.715906828587</v>
      </c>
      <c r="L299" s="122">
        <v>11706.151702170017</v>
      </c>
      <c r="M299" s="89"/>
      <c r="O299" t="str">
        <f t="shared" si="47"/>
        <v>368</v>
      </c>
      <c r="P299" t="str">
        <f t="shared" si="48"/>
        <v>36</v>
      </c>
      <c r="Q299" t="str">
        <f t="shared" si="49"/>
        <v>51</v>
      </c>
      <c r="R299" t="str">
        <f t="shared" si="50"/>
        <v>97</v>
      </c>
      <c r="AB299" t="s">
        <v>1106</v>
      </c>
      <c r="AC299" t="s">
        <v>1107</v>
      </c>
      <c r="AD299" t="s">
        <v>5155</v>
      </c>
      <c r="AE299" t="s">
        <v>5156</v>
      </c>
      <c r="AF299" t="s">
        <v>5177</v>
      </c>
      <c r="AG299" t="s">
        <v>5187</v>
      </c>
    </row>
    <row r="300" spans="1:33" hidden="1">
      <c r="A300" s="85" t="str">
        <f>IF(C300="","",VLOOKUP('OPĆI DIO'!$C$3,'OPĆI DIO'!$L$6:$U$138,10,FALSE))</f>
        <v>08091</v>
      </c>
      <c r="B300" s="85" t="str">
        <f>IF(C300="","",VLOOKUP('OPĆI DIO'!$C$3,'OPĆI DIO'!$L$6:$U$138,9,FALSE))</f>
        <v>Agencije</v>
      </c>
      <c r="C300" s="90">
        <v>51</v>
      </c>
      <c r="D300" s="85" t="str">
        <f t="shared" si="43"/>
        <v>Pomoći EU</v>
      </c>
      <c r="E300" s="291">
        <v>3693</v>
      </c>
      <c r="F300" s="85" t="str">
        <f t="shared" si="44"/>
        <v>Tekući prijenosi između proračunskih korisnika istog proraču</v>
      </c>
      <c r="G300" s="291" t="s">
        <v>1084</v>
      </c>
      <c r="H300" s="85" t="str">
        <f t="shared" si="45"/>
        <v>PROVEDBA E-TWINNING MREŽE</v>
      </c>
      <c r="I300" s="85" t="str">
        <f t="shared" si="46"/>
        <v>0970</v>
      </c>
      <c r="J300" s="122">
        <v>0</v>
      </c>
      <c r="K300" s="122">
        <v>0</v>
      </c>
      <c r="L300" s="122">
        <v>0</v>
      </c>
      <c r="M300" s="89"/>
      <c r="O300" t="str">
        <f t="shared" si="47"/>
        <v>369</v>
      </c>
      <c r="P300" t="str">
        <f t="shared" si="48"/>
        <v>36</v>
      </c>
      <c r="Q300" t="str">
        <f t="shared" si="49"/>
        <v>51</v>
      </c>
      <c r="R300" t="str">
        <f t="shared" si="50"/>
        <v>97</v>
      </c>
      <c r="AB300" t="s">
        <v>1108</v>
      </c>
      <c r="AC300" t="s">
        <v>1109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 hidden="1">
      <c r="A301" s="85" t="str">
        <f>IF(C301="","",VLOOKUP('OPĆI DIO'!$C$3,'OPĆI DIO'!$L$6:$U$138,10,FALSE))</f>
        <v>08091</v>
      </c>
      <c r="B301" s="85" t="str">
        <f>IF(C301="","",VLOOKUP('OPĆI DIO'!$C$3,'OPĆI DIO'!$L$6:$U$138,9,FALSE))</f>
        <v>Agencije</v>
      </c>
      <c r="C301" s="90">
        <v>51</v>
      </c>
      <c r="D301" s="85" t="str">
        <f t="shared" si="43"/>
        <v>Pomoći EU</v>
      </c>
      <c r="E301" s="291">
        <v>4221</v>
      </c>
      <c r="F301" s="85" t="str">
        <f t="shared" si="44"/>
        <v>Uredska oprema i namještaj</v>
      </c>
      <c r="G301" s="291" t="s">
        <v>1084</v>
      </c>
      <c r="H301" s="85" t="str">
        <f t="shared" si="45"/>
        <v>PROVEDBA E-TWINNING MREŽE</v>
      </c>
      <c r="I301" s="85" t="str">
        <f t="shared" si="46"/>
        <v>0970</v>
      </c>
      <c r="J301" s="122">
        <v>252.1733359877895</v>
      </c>
      <c r="K301" s="122">
        <v>265.44561682925212</v>
      </c>
      <c r="L301" s="122">
        <v>278.71789767071471</v>
      </c>
      <c r="M301" s="89"/>
      <c r="O301" t="str">
        <f t="shared" si="47"/>
        <v>422</v>
      </c>
      <c r="P301" t="str">
        <f t="shared" si="48"/>
        <v>42</v>
      </c>
      <c r="Q301" t="str">
        <f t="shared" si="49"/>
        <v>51</v>
      </c>
      <c r="R301" t="str">
        <f t="shared" si="50"/>
        <v>97</v>
      </c>
      <c r="AB301" t="s">
        <v>1110</v>
      </c>
      <c r="AC301" t="s">
        <v>1111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 hidden="1">
      <c r="A302" s="85" t="str">
        <f>IF(C302="","",VLOOKUP('OPĆI DIO'!$C$3,'OPĆI DIO'!$L$6:$U$138,10,FALSE))</f>
        <v>08091</v>
      </c>
      <c r="B302" s="85" t="str">
        <f>IF(C302="","",VLOOKUP('OPĆI DIO'!$C$3,'OPĆI DIO'!$L$6:$U$138,9,FALSE))</f>
        <v>Agencije</v>
      </c>
      <c r="C302" s="90">
        <v>51</v>
      </c>
      <c r="D302" s="85" t="str">
        <f t="shared" si="43"/>
        <v>Pomoći EU</v>
      </c>
      <c r="E302" s="288">
        <v>3111</v>
      </c>
      <c r="F302" s="85" t="str">
        <f t="shared" si="44"/>
        <v>Plaće za redovan rad</v>
      </c>
      <c r="G302" s="291" t="s">
        <v>1093</v>
      </c>
      <c r="H302" s="85" t="str">
        <f t="shared" si="45"/>
        <v>ERASMUS PLUS PROVEDBA PROGRAMA OD 2014. DO 2020.</v>
      </c>
      <c r="I302" s="85" t="str">
        <f t="shared" si="46"/>
        <v>0970</v>
      </c>
      <c r="J302" s="122">
        <v>193074.56367376732</v>
      </c>
      <c r="K302" s="122">
        <v>202728.29185745571</v>
      </c>
      <c r="L302" s="122">
        <v>212864.70645032852</v>
      </c>
      <c r="M302" s="89"/>
      <c r="O302" t="str">
        <f t="shared" si="47"/>
        <v>311</v>
      </c>
      <c r="P302" t="str">
        <f t="shared" si="48"/>
        <v>31</v>
      </c>
      <c r="Q302" t="str">
        <f t="shared" si="49"/>
        <v>51</v>
      </c>
      <c r="R302" t="str">
        <f t="shared" si="50"/>
        <v>97</v>
      </c>
      <c r="AB302" t="s">
        <v>1112</v>
      </c>
      <c r="AC302" t="s">
        <v>1113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 hidden="1">
      <c r="A303" s="85" t="str">
        <f>IF(C303="","",VLOOKUP('OPĆI DIO'!$C$3,'OPĆI DIO'!$L$6:$U$138,10,FALSE))</f>
        <v>08091</v>
      </c>
      <c r="B303" s="85" t="str">
        <f>IF(C303="","",VLOOKUP('OPĆI DIO'!$C$3,'OPĆI DIO'!$L$6:$U$138,9,FALSE))</f>
        <v>Agencije</v>
      </c>
      <c r="C303" s="90">
        <v>51</v>
      </c>
      <c r="D303" s="85" t="str">
        <f t="shared" si="43"/>
        <v>Pomoći EU</v>
      </c>
      <c r="E303" s="288">
        <v>3113</v>
      </c>
      <c r="F303" s="85" t="str">
        <f t="shared" si="44"/>
        <v>Plaće za prekovremeni rad</v>
      </c>
      <c r="G303" s="291" t="s">
        <v>1093</v>
      </c>
      <c r="H303" s="85" t="str">
        <f t="shared" si="45"/>
        <v>ERASMUS PLUS PROVEDBA PROGRAMA OD 2014. DO 2020.</v>
      </c>
      <c r="I303" s="85" t="str">
        <f t="shared" si="46"/>
        <v>0970</v>
      </c>
      <c r="J303" s="122">
        <v>99542.106310969539</v>
      </c>
      <c r="K303" s="122">
        <v>104519.21162651801</v>
      </c>
      <c r="L303" s="122">
        <v>109745.17220784391</v>
      </c>
      <c r="M303" s="89"/>
      <c r="O303" t="str">
        <f t="shared" si="47"/>
        <v>311</v>
      </c>
      <c r="P303" t="str">
        <f t="shared" si="48"/>
        <v>31</v>
      </c>
      <c r="Q303" t="str">
        <f t="shared" si="49"/>
        <v>51</v>
      </c>
      <c r="R303" t="str">
        <f t="shared" si="50"/>
        <v>97</v>
      </c>
      <c r="AB303" t="s">
        <v>1114</v>
      </c>
      <c r="AC303" t="s">
        <v>1115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 hidden="1">
      <c r="A304" s="85" t="str">
        <f>IF(C304="","",VLOOKUP('OPĆI DIO'!$C$3,'OPĆI DIO'!$L$6:$U$138,10,FALSE))</f>
        <v>08091</v>
      </c>
      <c r="B304" s="85" t="str">
        <f>IF(C304="","",VLOOKUP('OPĆI DIO'!$C$3,'OPĆI DIO'!$L$6:$U$138,9,FALSE))</f>
        <v>Agencije</v>
      </c>
      <c r="C304" s="90">
        <v>51</v>
      </c>
      <c r="D304" s="85" t="str">
        <f t="shared" si="43"/>
        <v>Pomoći EU</v>
      </c>
      <c r="E304" s="288">
        <v>3121</v>
      </c>
      <c r="F304" s="85" t="str">
        <f t="shared" si="44"/>
        <v>Ostali rashodi za zaposlene</v>
      </c>
      <c r="G304" s="291" t="s">
        <v>1093</v>
      </c>
      <c r="H304" s="85" t="str">
        <f t="shared" si="45"/>
        <v>ERASMUS PLUS PROVEDBA PROGRAMA OD 2014. DO 2020.</v>
      </c>
      <c r="I304" s="85" t="str">
        <f t="shared" si="46"/>
        <v>0970</v>
      </c>
      <c r="J304" s="122">
        <v>26544.56168292521</v>
      </c>
      <c r="K304" s="122">
        <v>26544.56168292521</v>
      </c>
      <c r="L304" s="122">
        <v>26544.56168292521</v>
      </c>
      <c r="M304" s="89"/>
      <c r="O304" t="str">
        <f t="shared" si="47"/>
        <v>312</v>
      </c>
      <c r="P304" t="str">
        <f t="shared" si="48"/>
        <v>31</v>
      </c>
      <c r="Q304" t="str">
        <f t="shared" si="49"/>
        <v>51</v>
      </c>
      <c r="R304" t="str">
        <f t="shared" si="50"/>
        <v>97</v>
      </c>
      <c r="AB304" t="s">
        <v>1116</v>
      </c>
      <c r="AC304" t="s">
        <v>1117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 hidden="1">
      <c r="A305" s="85" t="str">
        <f>IF(C305="","",VLOOKUP('OPĆI DIO'!$C$3,'OPĆI DIO'!$L$6:$U$138,10,FALSE))</f>
        <v>08091</v>
      </c>
      <c r="B305" s="85" t="str">
        <f>IF(C305="","",VLOOKUP('OPĆI DIO'!$C$3,'OPĆI DIO'!$L$6:$U$138,9,FALSE))</f>
        <v>Agencije</v>
      </c>
      <c r="C305" s="90">
        <v>51</v>
      </c>
      <c r="D305" s="85" t="str">
        <f t="shared" si="43"/>
        <v>Pomoći EU</v>
      </c>
      <c r="E305" s="288">
        <v>3132</v>
      </c>
      <c r="F305" s="85" t="str">
        <f t="shared" si="44"/>
        <v>Doprinosi za obvezno zdravstveno osiguranje</v>
      </c>
      <c r="G305" s="291" t="s">
        <v>1093</v>
      </c>
      <c r="H305" s="85" t="str">
        <f t="shared" si="45"/>
        <v>ERASMUS PLUS PROVEDBA PROGRAMA OD 2014. DO 2020.</v>
      </c>
      <c r="I305" s="85" t="str">
        <f t="shared" si="46"/>
        <v>0970</v>
      </c>
      <c r="J305" s="122">
        <v>45491.777822018717</v>
      </c>
      <c r="K305" s="122">
        <v>47766.366713119656</v>
      </c>
      <c r="L305" s="122">
        <v>50154.685048775638</v>
      </c>
      <c r="M305" s="89"/>
      <c r="O305" t="str">
        <f t="shared" si="47"/>
        <v>313</v>
      </c>
      <c r="P305" t="str">
        <f t="shared" si="48"/>
        <v>31</v>
      </c>
      <c r="Q305" t="str">
        <f t="shared" si="49"/>
        <v>51</v>
      </c>
      <c r="R305" t="str">
        <f t="shared" si="50"/>
        <v>97</v>
      </c>
      <c r="AB305" t="s">
        <v>1118</v>
      </c>
      <c r="AC305" t="s">
        <v>1119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 hidden="1">
      <c r="A306" s="85" t="str">
        <f>IF(C306="","",VLOOKUP('OPĆI DIO'!$C$3,'OPĆI DIO'!$L$6:$U$138,10,FALSE))</f>
        <v>08091</v>
      </c>
      <c r="B306" s="85" t="str">
        <f>IF(C306="","",VLOOKUP('OPĆI DIO'!$C$3,'OPĆI DIO'!$L$6:$U$138,9,FALSE))</f>
        <v>Agencije</v>
      </c>
      <c r="C306" s="90">
        <v>51</v>
      </c>
      <c r="D306" s="85" t="str">
        <f t="shared" si="43"/>
        <v>Pomoći EU</v>
      </c>
      <c r="E306" s="288">
        <v>3211</v>
      </c>
      <c r="F306" s="85" t="str">
        <f t="shared" si="44"/>
        <v>Službena putovanja</v>
      </c>
      <c r="G306" s="291" t="s">
        <v>1093</v>
      </c>
      <c r="H306" s="85" t="str">
        <f t="shared" si="45"/>
        <v>ERASMUS PLUS PROVEDBA PROGRAMA OD 2014. DO 2020.</v>
      </c>
      <c r="I306" s="85" t="str">
        <f t="shared" si="46"/>
        <v>0970</v>
      </c>
      <c r="J306" s="122">
        <v>199084.21262193908</v>
      </c>
      <c r="K306" s="122">
        <v>225628.77430486429</v>
      </c>
      <c r="L306" s="122">
        <v>238901.05514632689</v>
      </c>
      <c r="M306" s="89"/>
      <c r="O306" t="str">
        <f t="shared" si="47"/>
        <v>321</v>
      </c>
      <c r="P306" t="str">
        <f t="shared" si="48"/>
        <v>32</v>
      </c>
      <c r="Q306" t="str">
        <f t="shared" si="49"/>
        <v>51</v>
      </c>
      <c r="R306" t="str">
        <f t="shared" si="50"/>
        <v>97</v>
      </c>
      <c r="AB306" t="s">
        <v>1120</v>
      </c>
      <c r="AC306" t="s">
        <v>1121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 hidden="1">
      <c r="A307" s="85" t="str">
        <f>IF(C307="","",VLOOKUP('OPĆI DIO'!$C$3,'OPĆI DIO'!$L$6:$U$138,10,FALSE))</f>
        <v>08091</v>
      </c>
      <c r="B307" s="85" t="str">
        <f>IF(C307="","",VLOOKUP('OPĆI DIO'!$C$3,'OPĆI DIO'!$L$6:$U$138,9,FALSE))</f>
        <v>Agencije</v>
      </c>
      <c r="C307" s="90">
        <v>51</v>
      </c>
      <c r="D307" s="85" t="str">
        <f t="shared" si="43"/>
        <v>Pomoći EU</v>
      </c>
      <c r="E307" s="288">
        <v>3212</v>
      </c>
      <c r="F307" s="85" t="str">
        <f t="shared" si="44"/>
        <v>Naknade za prijevoz, za rad na terenu i odvojeni život</v>
      </c>
      <c r="G307" s="291" t="s">
        <v>1093</v>
      </c>
      <c r="H307" s="85" t="str">
        <f t="shared" si="45"/>
        <v>ERASMUS PLUS PROVEDBA PROGRAMA OD 2014. DO 2020.</v>
      </c>
      <c r="I307" s="85" t="str">
        <f t="shared" si="46"/>
        <v>0970</v>
      </c>
      <c r="J307" s="122">
        <v>7299.7544628044325</v>
      </c>
      <c r="K307" s="122">
        <v>7664.742185944654</v>
      </c>
      <c r="L307" s="122">
        <v>8047.9792952418866</v>
      </c>
      <c r="M307" s="89"/>
      <c r="O307" t="str">
        <f t="shared" si="47"/>
        <v>321</v>
      </c>
      <c r="P307" t="str">
        <f t="shared" si="48"/>
        <v>32</v>
      </c>
      <c r="Q307" t="str">
        <f t="shared" si="49"/>
        <v>51</v>
      </c>
      <c r="R307" t="str">
        <f t="shared" si="50"/>
        <v>97</v>
      </c>
      <c r="AB307" t="s">
        <v>1122</v>
      </c>
      <c r="AC307" t="s">
        <v>1123</v>
      </c>
      <c r="AD307" t="s">
        <v>5171</v>
      </c>
      <c r="AE307" t="s">
        <v>5172</v>
      </c>
      <c r="AF307" t="s">
        <v>5177</v>
      </c>
      <c r="AG307" t="s">
        <v>5189</v>
      </c>
    </row>
    <row r="308" spans="1:33" hidden="1">
      <c r="A308" s="85" t="str">
        <f>IF(C308="","",VLOOKUP('OPĆI DIO'!$C$3,'OPĆI DIO'!$L$6:$U$138,10,FALSE))</f>
        <v>08091</v>
      </c>
      <c r="B308" s="85" t="str">
        <f>IF(C308="","",VLOOKUP('OPĆI DIO'!$C$3,'OPĆI DIO'!$L$6:$U$138,9,FALSE))</f>
        <v>Agencije</v>
      </c>
      <c r="C308" s="90">
        <v>51</v>
      </c>
      <c r="D308" s="85" t="str">
        <f t="shared" si="43"/>
        <v>Pomoći EU</v>
      </c>
      <c r="E308" s="288">
        <v>3213</v>
      </c>
      <c r="F308" s="85" t="str">
        <f t="shared" si="44"/>
        <v>Stručno usavršavanje zaposlenika</v>
      </c>
      <c r="G308" s="291" t="s">
        <v>1093</v>
      </c>
      <c r="H308" s="85" t="str">
        <f t="shared" si="45"/>
        <v>ERASMUS PLUS PROVEDBA PROGRAMA OD 2014. DO 2020.</v>
      </c>
      <c r="I308" s="85" t="str">
        <f t="shared" si="46"/>
        <v>0970</v>
      </c>
      <c r="J308" s="122">
        <v>65034.176123166762</v>
      </c>
      <c r="K308" s="122">
        <v>66361.404207313026</v>
      </c>
      <c r="L308" s="122">
        <v>69015.860375605538</v>
      </c>
      <c r="M308" s="89"/>
      <c r="O308" t="str">
        <f t="shared" si="47"/>
        <v>321</v>
      </c>
      <c r="P308" t="str">
        <f t="shared" si="48"/>
        <v>32</v>
      </c>
      <c r="Q308" t="str">
        <f t="shared" si="49"/>
        <v>51</v>
      </c>
      <c r="R308" t="str">
        <f t="shared" si="50"/>
        <v>97</v>
      </c>
      <c r="AB308" t="s">
        <v>1122</v>
      </c>
      <c r="AC308" t="s">
        <v>1123</v>
      </c>
      <c r="AD308" t="s">
        <v>5155</v>
      </c>
      <c r="AE308" t="s">
        <v>5156</v>
      </c>
      <c r="AF308" t="s">
        <v>5177</v>
      </c>
      <c r="AG308" t="s">
        <v>5187</v>
      </c>
    </row>
    <row r="309" spans="1:33" hidden="1">
      <c r="A309" s="85" t="str">
        <f>IF(C309="","",VLOOKUP('OPĆI DIO'!$C$3,'OPĆI DIO'!$L$6:$U$138,10,FALSE))</f>
        <v>08091</v>
      </c>
      <c r="B309" s="85" t="str">
        <f>IF(C309="","",VLOOKUP('OPĆI DIO'!$C$3,'OPĆI DIO'!$L$6:$U$138,9,FALSE))</f>
        <v>Agencije</v>
      </c>
      <c r="C309" s="90">
        <v>51</v>
      </c>
      <c r="D309" s="85" t="str">
        <f t="shared" si="43"/>
        <v>Pomoći EU</v>
      </c>
      <c r="E309" s="288">
        <v>3214</v>
      </c>
      <c r="F309" s="85" t="str">
        <f t="shared" si="44"/>
        <v>Ostale naknade troškova zaposlenima</v>
      </c>
      <c r="G309" s="291" t="s">
        <v>1093</v>
      </c>
      <c r="H309" s="85" t="str">
        <f t="shared" si="45"/>
        <v>ERASMUS PLUS PROVEDBA PROGRAMA OD 2014. DO 2020.</v>
      </c>
      <c r="I309" s="85" t="str">
        <f t="shared" si="46"/>
        <v>0970</v>
      </c>
      <c r="J309" s="122">
        <v>1393.5894883535734</v>
      </c>
      <c r="K309" s="122">
        <v>1463.2689627712521</v>
      </c>
      <c r="L309" s="122">
        <v>1536.4324109098147</v>
      </c>
      <c r="M309" s="89"/>
      <c r="O309" t="str">
        <f t="shared" si="47"/>
        <v>321</v>
      </c>
      <c r="P309" t="str">
        <f t="shared" si="48"/>
        <v>32</v>
      </c>
      <c r="Q309" t="str">
        <f t="shared" si="49"/>
        <v>51</v>
      </c>
      <c r="R309" t="str">
        <f t="shared" si="50"/>
        <v>97</v>
      </c>
      <c r="AB309" t="s">
        <v>1124</v>
      </c>
      <c r="AC309" t="s">
        <v>1125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 hidden="1">
      <c r="A310" s="85" t="str">
        <f>IF(C310="","",VLOOKUP('OPĆI DIO'!$C$3,'OPĆI DIO'!$L$6:$U$138,10,FALSE))</f>
        <v>08091</v>
      </c>
      <c r="B310" s="85" t="str">
        <f>IF(C310="","",VLOOKUP('OPĆI DIO'!$C$3,'OPĆI DIO'!$L$6:$U$138,9,FALSE))</f>
        <v>Agencije</v>
      </c>
      <c r="C310" s="90">
        <v>51</v>
      </c>
      <c r="D310" s="85" t="str">
        <f t="shared" si="43"/>
        <v>Pomoći EU</v>
      </c>
      <c r="E310" s="288">
        <v>3221</v>
      </c>
      <c r="F310" s="85" t="str">
        <f t="shared" si="44"/>
        <v>Uredski materijal i ostali materijalni rashodi</v>
      </c>
      <c r="G310" s="291" t="s">
        <v>1093</v>
      </c>
      <c r="H310" s="85" t="str">
        <f t="shared" si="45"/>
        <v>ERASMUS PLUS PROVEDBA PROGRAMA OD 2014. DO 2020.</v>
      </c>
      <c r="I310" s="85" t="str">
        <f t="shared" si="46"/>
        <v>0970</v>
      </c>
      <c r="J310" s="122">
        <v>28535.403809144598</v>
      </c>
      <c r="K310" s="122">
        <v>29962.17399960183</v>
      </c>
      <c r="L310" s="122">
        <v>31460.28269958192</v>
      </c>
      <c r="M310" s="89"/>
      <c r="O310" t="str">
        <f t="shared" si="47"/>
        <v>322</v>
      </c>
      <c r="P310" t="str">
        <f t="shared" si="48"/>
        <v>32</v>
      </c>
      <c r="Q310" t="str">
        <f t="shared" si="49"/>
        <v>51</v>
      </c>
      <c r="R310" t="str">
        <f t="shared" si="50"/>
        <v>97</v>
      </c>
      <c r="AB310" t="s">
        <v>1126</v>
      </c>
      <c r="AC310" t="s">
        <v>1127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 hidden="1">
      <c r="A311" s="85" t="str">
        <f>IF(C311="","",VLOOKUP('OPĆI DIO'!$C$3,'OPĆI DIO'!$L$6:$U$138,10,FALSE))</f>
        <v>08091</v>
      </c>
      <c r="B311" s="85" t="str">
        <f>IF(C311="","",VLOOKUP('OPĆI DIO'!$C$3,'OPĆI DIO'!$L$6:$U$138,9,FALSE))</f>
        <v>Agencije</v>
      </c>
      <c r="C311" s="90">
        <v>51</v>
      </c>
      <c r="D311" s="85" t="str">
        <f t="shared" si="43"/>
        <v>Pomoći EU</v>
      </c>
      <c r="E311" s="288">
        <v>3223</v>
      </c>
      <c r="F311" s="85" t="str">
        <f t="shared" si="44"/>
        <v>Energija</v>
      </c>
      <c r="G311" s="291" t="s">
        <v>1093</v>
      </c>
      <c r="H311" s="85" t="str">
        <f t="shared" si="45"/>
        <v>ERASMUS PLUS PROVEDBA PROGRAMA OD 2014. DO 2020.</v>
      </c>
      <c r="I311" s="85" t="str">
        <f t="shared" si="46"/>
        <v>0970</v>
      </c>
      <c r="J311" s="122">
        <v>49107.439113411638</v>
      </c>
      <c r="K311" s="122">
        <v>51562.811069082221</v>
      </c>
      <c r="L311" s="122">
        <v>54140.951622536333</v>
      </c>
      <c r="M311" s="89"/>
      <c r="O311" t="str">
        <f t="shared" si="47"/>
        <v>322</v>
      </c>
      <c r="P311" t="str">
        <f t="shared" si="48"/>
        <v>32</v>
      </c>
      <c r="Q311" t="str">
        <f t="shared" si="49"/>
        <v>51</v>
      </c>
      <c r="R311" t="str">
        <f t="shared" si="50"/>
        <v>97</v>
      </c>
      <c r="AB311" t="s">
        <v>1968</v>
      </c>
      <c r="AC311" t="s">
        <v>1969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 hidden="1">
      <c r="A312" s="85" t="str">
        <f>IF(C312="","",VLOOKUP('OPĆI DIO'!$C$3,'OPĆI DIO'!$L$6:$U$138,10,FALSE))</f>
        <v>08091</v>
      </c>
      <c r="B312" s="85" t="str">
        <f>IF(C312="","",VLOOKUP('OPĆI DIO'!$C$3,'OPĆI DIO'!$L$6:$U$138,9,FALSE))</f>
        <v>Agencije</v>
      </c>
      <c r="C312" s="90">
        <v>51</v>
      </c>
      <c r="D312" s="85" t="str">
        <f t="shared" si="43"/>
        <v>Pomoći EU</v>
      </c>
      <c r="E312" s="288">
        <v>3224</v>
      </c>
      <c r="F312" s="85" t="str">
        <f t="shared" si="44"/>
        <v>Materijal i dijelovi za tekuće i investicijsko održavanje</v>
      </c>
      <c r="G312" s="291" t="s">
        <v>1093</v>
      </c>
      <c r="H312" s="85" t="str">
        <f t="shared" si="45"/>
        <v>ERASMUS PLUS PROVEDBA PROGRAMA OD 2014. DO 2020.</v>
      </c>
      <c r="I312" s="85" t="str">
        <f t="shared" si="46"/>
        <v>0970</v>
      </c>
      <c r="J312" s="122">
        <v>3981.6842524387812</v>
      </c>
      <c r="K312" s="122">
        <v>4180.7684650607207</v>
      </c>
      <c r="L312" s="122">
        <v>4389.8068883137566</v>
      </c>
      <c r="M312" s="89"/>
      <c r="O312" t="str">
        <f t="shared" si="47"/>
        <v>322</v>
      </c>
      <c r="P312" t="str">
        <f t="shared" si="48"/>
        <v>32</v>
      </c>
      <c r="Q312" t="str">
        <f t="shared" si="49"/>
        <v>51</v>
      </c>
      <c r="R312" t="str">
        <f t="shared" si="50"/>
        <v>97</v>
      </c>
      <c r="AB312" t="s">
        <v>1970</v>
      </c>
      <c r="AC312" t="s">
        <v>1971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 hidden="1">
      <c r="A313" s="85" t="str">
        <f>IF(C313="","",VLOOKUP('OPĆI DIO'!$C$3,'OPĆI DIO'!$L$6:$U$138,10,FALSE))</f>
        <v>08091</v>
      </c>
      <c r="B313" s="85" t="str">
        <f>IF(C313="","",VLOOKUP('OPĆI DIO'!$C$3,'OPĆI DIO'!$L$6:$U$138,9,FALSE))</f>
        <v>Agencije</v>
      </c>
      <c r="C313" s="90">
        <v>51</v>
      </c>
      <c r="D313" s="85" t="str">
        <f t="shared" si="43"/>
        <v>Pomoći EU</v>
      </c>
      <c r="E313" s="288">
        <v>3225</v>
      </c>
      <c r="F313" s="85" t="str">
        <f t="shared" si="44"/>
        <v>Sitni inventar i auto gume</v>
      </c>
      <c r="G313" s="291" t="s">
        <v>1093</v>
      </c>
      <c r="H313" s="85" t="str">
        <f t="shared" si="45"/>
        <v>ERASMUS PLUS PROVEDBA PROGRAMA OD 2014. DO 2020.</v>
      </c>
      <c r="I313" s="85" t="str">
        <f t="shared" si="46"/>
        <v>0970</v>
      </c>
      <c r="J313" s="122">
        <v>5176.1895281704155</v>
      </c>
      <c r="K313" s="122">
        <v>5434.9990045789364</v>
      </c>
      <c r="L313" s="122">
        <v>5706.7489548078838</v>
      </c>
      <c r="M313" s="89"/>
      <c r="O313" t="str">
        <f t="shared" si="47"/>
        <v>322</v>
      </c>
      <c r="P313" t="str">
        <f t="shared" si="48"/>
        <v>32</v>
      </c>
      <c r="Q313" t="str">
        <f t="shared" si="49"/>
        <v>51</v>
      </c>
      <c r="R313" t="str">
        <f t="shared" si="50"/>
        <v>97</v>
      </c>
      <c r="AB313" t="s">
        <v>1972</v>
      </c>
      <c r="AC313" t="s">
        <v>1973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 hidden="1">
      <c r="A314" s="85" t="str">
        <f>IF(C314="","",VLOOKUP('OPĆI DIO'!$C$3,'OPĆI DIO'!$L$6:$U$138,10,FALSE))</f>
        <v>08091</v>
      </c>
      <c r="B314" s="85" t="str">
        <f>IF(C314="","",VLOOKUP('OPĆI DIO'!$C$3,'OPĆI DIO'!$L$6:$U$138,9,FALSE))</f>
        <v>Agencije</v>
      </c>
      <c r="C314" s="90">
        <v>51</v>
      </c>
      <c r="D314" s="85" t="str">
        <f t="shared" si="43"/>
        <v>Pomoći EU</v>
      </c>
      <c r="E314" s="288">
        <v>3231</v>
      </c>
      <c r="F314" s="85" t="str">
        <f t="shared" si="44"/>
        <v>Usluge telefona, pošte i prijevoza</v>
      </c>
      <c r="G314" s="291" t="s">
        <v>1093</v>
      </c>
      <c r="H314" s="85" t="str">
        <f t="shared" si="45"/>
        <v>ERASMUS PLUS PROVEDBA PROGRAMA OD 2014. DO 2020.</v>
      </c>
      <c r="I314" s="85" t="str">
        <f t="shared" si="46"/>
        <v>0970</v>
      </c>
      <c r="J314" s="122">
        <v>31986.196827924876</v>
      </c>
      <c r="K314" s="122">
        <v>33585.506669321119</v>
      </c>
      <c r="L314" s="122">
        <v>35264.782002787178</v>
      </c>
      <c r="M314" s="89"/>
      <c r="O314" t="str">
        <f t="shared" si="47"/>
        <v>323</v>
      </c>
      <c r="P314" t="str">
        <f t="shared" si="48"/>
        <v>32</v>
      </c>
      <c r="Q314" t="str">
        <f t="shared" si="49"/>
        <v>51</v>
      </c>
      <c r="R314" t="str">
        <f t="shared" si="50"/>
        <v>97</v>
      </c>
      <c r="AB314" t="s">
        <v>3519</v>
      </c>
      <c r="AC314" t="s">
        <v>3520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 hidden="1">
      <c r="A315" s="85" t="str">
        <f>IF(C315="","",VLOOKUP('OPĆI DIO'!$C$3,'OPĆI DIO'!$L$6:$U$138,10,FALSE))</f>
        <v>08091</v>
      </c>
      <c r="B315" s="85" t="str">
        <f>IF(C315="","",VLOOKUP('OPĆI DIO'!$C$3,'OPĆI DIO'!$L$6:$U$138,9,FALSE))</f>
        <v>Agencije</v>
      </c>
      <c r="C315" s="90">
        <v>51</v>
      </c>
      <c r="D315" s="85" t="str">
        <f t="shared" si="43"/>
        <v>Pomoći EU</v>
      </c>
      <c r="E315" s="288">
        <v>3232</v>
      </c>
      <c r="F315" s="85" t="str">
        <f t="shared" si="44"/>
        <v>Usluge tekućeg i investicijskog održavanja</v>
      </c>
      <c r="G315" s="291" t="s">
        <v>1093</v>
      </c>
      <c r="H315" s="85" t="str">
        <f t="shared" si="45"/>
        <v>ERASMUS PLUS PROVEDBA PROGRAMA OD 2014. DO 2020.</v>
      </c>
      <c r="I315" s="85" t="str">
        <f t="shared" si="46"/>
        <v>0970</v>
      </c>
      <c r="J315" s="122">
        <v>19908.421262193908</v>
      </c>
      <c r="K315" s="122">
        <v>20903.842325303602</v>
      </c>
      <c r="L315" s="122">
        <v>21949.034441568783</v>
      </c>
      <c r="M315" s="89"/>
      <c r="O315" t="str">
        <f t="shared" si="47"/>
        <v>323</v>
      </c>
      <c r="P315" t="str">
        <f t="shared" si="48"/>
        <v>32</v>
      </c>
      <c r="Q315" t="str">
        <f t="shared" si="49"/>
        <v>51</v>
      </c>
      <c r="R315" t="str">
        <f t="shared" si="50"/>
        <v>97</v>
      </c>
      <c r="AB315" t="s">
        <v>1128</v>
      </c>
      <c r="AC315" t="s">
        <v>685</v>
      </c>
      <c r="AD315" t="s">
        <v>5171</v>
      </c>
      <c r="AE315" t="s">
        <v>5172</v>
      </c>
      <c r="AF315" t="s">
        <v>5177</v>
      </c>
      <c r="AG315" t="s">
        <v>5189</v>
      </c>
    </row>
    <row r="316" spans="1:33" hidden="1">
      <c r="A316" s="85" t="str">
        <f>IF(C316="","",VLOOKUP('OPĆI DIO'!$C$3,'OPĆI DIO'!$L$6:$U$138,10,FALSE))</f>
        <v>08091</v>
      </c>
      <c r="B316" s="85" t="str">
        <f>IF(C316="","",VLOOKUP('OPĆI DIO'!$C$3,'OPĆI DIO'!$L$6:$U$138,9,FALSE))</f>
        <v>Agencije</v>
      </c>
      <c r="C316" s="90">
        <v>51</v>
      </c>
      <c r="D316" s="85" t="str">
        <f t="shared" si="43"/>
        <v>Pomoći EU</v>
      </c>
      <c r="E316" s="288">
        <v>3233</v>
      </c>
      <c r="F316" s="85" t="str">
        <f t="shared" si="44"/>
        <v>Usluge promidžbe i informiranja</v>
      </c>
      <c r="G316" s="291" t="s">
        <v>1093</v>
      </c>
      <c r="H316" s="85" t="str">
        <f t="shared" si="45"/>
        <v>ERASMUS PLUS PROVEDBA PROGRAMA OD 2014. DO 2020.</v>
      </c>
      <c r="I316" s="85" t="str">
        <f t="shared" si="46"/>
        <v>0970</v>
      </c>
      <c r="J316" s="122">
        <v>99276.660694140286</v>
      </c>
      <c r="K316" s="122">
        <v>104240.4937288473</v>
      </c>
      <c r="L316" s="122">
        <v>109452.51841528965</v>
      </c>
      <c r="M316" s="89"/>
      <c r="O316" t="str">
        <f t="shared" si="47"/>
        <v>323</v>
      </c>
      <c r="P316" t="str">
        <f t="shared" si="48"/>
        <v>32</v>
      </c>
      <c r="Q316" t="str">
        <f t="shared" si="49"/>
        <v>51</v>
      </c>
      <c r="R316" t="str">
        <f t="shared" si="50"/>
        <v>97</v>
      </c>
      <c r="AB316" t="s">
        <v>1129</v>
      </c>
      <c r="AC316" t="s">
        <v>1130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 hidden="1">
      <c r="A317" s="85" t="str">
        <f>IF(C317="","",VLOOKUP('OPĆI DIO'!$C$3,'OPĆI DIO'!$L$6:$U$138,10,FALSE))</f>
        <v>08091</v>
      </c>
      <c r="B317" s="85" t="str">
        <f>IF(C317="","",VLOOKUP('OPĆI DIO'!$C$3,'OPĆI DIO'!$L$6:$U$138,9,FALSE))</f>
        <v>Agencije</v>
      </c>
      <c r="C317" s="90">
        <v>51</v>
      </c>
      <c r="D317" s="85" t="str">
        <f t="shared" si="43"/>
        <v>Pomoći EU</v>
      </c>
      <c r="E317" s="288">
        <v>3234</v>
      </c>
      <c r="F317" s="85" t="str">
        <f t="shared" si="44"/>
        <v>Komunalne usluge</v>
      </c>
      <c r="G317" s="291" t="s">
        <v>1093</v>
      </c>
      <c r="H317" s="85" t="str">
        <f t="shared" si="45"/>
        <v>ERASMUS PLUS PROVEDBA PROGRAMA OD 2014. DO 2020.</v>
      </c>
      <c r="I317" s="85" t="str">
        <f t="shared" si="46"/>
        <v>0970</v>
      </c>
      <c r="J317" s="122">
        <v>7963.3685048775624</v>
      </c>
      <c r="K317" s="122">
        <v>8361.5369301214414</v>
      </c>
      <c r="L317" s="122">
        <v>8779.6137766275133</v>
      </c>
      <c r="M317" s="89"/>
      <c r="O317" t="str">
        <f t="shared" si="47"/>
        <v>323</v>
      </c>
      <c r="P317" t="str">
        <f t="shared" si="48"/>
        <v>32</v>
      </c>
      <c r="Q317" t="str">
        <f t="shared" si="49"/>
        <v>51</v>
      </c>
      <c r="R317" t="str">
        <f t="shared" si="50"/>
        <v>97</v>
      </c>
      <c r="AB317" t="s">
        <v>1796</v>
      </c>
      <c r="AC317" t="s">
        <v>1797</v>
      </c>
      <c r="AD317" t="s">
        <v>5153</v>
      </c>
      <c r="AE317" t="s">
        <v>5154</v>
      </c>
      <c r="AF317" t="s">
        <v>5179</v>
      </c>
      <c r="AG317" t="s">
        <v>5180</v>
      </c>
    </row>
    <row r="318" spans="1:33" hidden="1">
      <c r="A318" s="85" t="str">
        <f>IF(C318="","",VLOOKUP('OPĆI DIO'!$C$3,'OPĆI DIO'!$L$6:$U$138,10,FALSE))</f>
        <v>08091</v>
      </c>
      <c r="B318" s="85" t="str">
        <f>IF(C318="","",VLOOKUP('OPĆI DIO'!$C$3,'OPĆI DIO'!$L$6:$U$138,9,FALSE))</f>
        <v>Agencije</v>
      </c>
      <c r="C318" s="90">
        <v>51</v>
      </c>
      <c r="D318" s="85" t="str">
        <f t="shared" si="43"/>
        <v>Pomoći EU</v>
      </c>
      <c r="E318" s="291">
        <v>3235</v>
      </c>
      <c r="F318" s="85" t="str">
        <f t="shared" si="44"/>
        <v>Zakupnine i najamnine</v>
      </c>
      <c r="G318" s="291" t="s">
        <v>1093</v>
      </c>
      <c r="H318" s="85" t="str">
        <f t="shared" si="45"/>
        <v>ERASMUS PLUS PROVEDBA PROGRAMA OD 2014. DO 2020.</v>
      </c>
      <c r="I318" s="85" t="str">
        <f t="shared" si="46"/>
        <v>0970</v>
      </c>
      <c r="J318" s="122">
        <v>165903.51051828256</v>
      </c>
      <c r="K318" s="122">
        <v>179175.79135974517</v>
      </c>
      <c r="L318" s="122">
        <v>192448.07220120777</v>
      </c>
      <c r="M318" s="89"/>
      <c r="O318" t="str">
        <f t="shared" si="47"/>
        <v>323</v>
      </c>
      <c r="P318" t="str">
        <f t="shared" si="48"/>
        <v>32</v>
      </c>
      <c r="Q318" t="str">
        <f t="shared" si="49"/>
        <v>51</v>
      </c>
      <c r="R318" t="str">
        <f t="shared" si="50"/>
        <v>97</v>
      </c>
      <c r="AB318" t="s">
        <v>1828</v>
      </c>
      <c r="AC318" t="s">
        <v>1829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 hidden="1">
      <c r="A319" s="85" t="str">
        <f>IF(C319="","",VLOOKUP('OPĆI DIO'!$C$3,'OPĆI DIO'!$L$6:$U$138,10,FALSE))</f>
        <v>08091</v>
      </c>
      <c r="B319" s="85" t="str">
        <f>IF(C319="","",VLOOKUP('OPĆI DIO'!$C$3,'OPĆI DIO'!$L$6:$U$138,9,FALSE))</f>
        <v>Agencije</v>
      </c>
      <c r="C319" s="90">
        <v>51</v>
      </c>
      <c r="D319" s="85" t="str">
        <f t="shared" si="43"/>
        <v>Pomoći EU</v>
      </c>
      <c r="E319" s="291">
        <v>3236</v>
      </c>
      <c r="F319" s="85" t="str">
        <f t="shared" si="44"/>
        <v>Zdravstvene i veterinarske usluge</v>
      </c>
      <c r="G319" s="291" t="s">
        <v>1093</v>
      </c>
      <c r="H319" s="85" t="str">
        <f t="shared" si="45"/>
        <v>ERASMUS PLUS PROVEDBA PROGRAMA OD 2014. DO 2020.</v>
      </c>
      <c r="I319" s="85" t="str">
        <f t="shared" si="46"/>
        <v>0970</v>
      </c>
      <c r="J319" s="122">
        <v>6636.1404207313026</v>
      </c>
      <c r="K319" s="122">
        <v>6967.9474417678675</v>
      </c>
      <c r="L319" s="122">
        <v>7316.3448138562608</v>
      </c>
      <c r="M319" s="89"/>
      <c r="O319" t="str">
        <f t="shared" si="47"/>
        <v>323</v>
      </c>
      <c r="P319" t="str">
        <f t="shared" si="48"/>
        <v>32</v>
      </c>
      <c r="Q319" t="str">
        <f t="shared" si="49"/>
        <v>51</v>
      </c>
      <c r="R319" t="str">
        <f t="shared" si="50"/>
        <v>97</v>
      </c>
      <c r="AB319" t="s">
        <v>3521</v>
      </c>
      <c r="AC319" t="s">
        <v>3522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 hidden="1">
      <c r="A320" s="85" t="str">
        <f>IF(C320="","",VLOOKUP('OPĆI DIO'!$C$3,'OPĆI DIO'!$L$6:$U$138,10,FALSE))</f>
        <v>08091</v>
      </c>
      <c r="B320" s="85" t="str">
        <f>IF(C320="","",VLOOKUP('OPĆI DIO'!$C$3,'OPĆI DIO'!$L$6:$U$138,9,FALSE))</f>
        <v>Agencije</v>
      </c>
      <c r="C320" s="90">
        <v>51</v>
      </c>
      <c r="D320" s="85" t="str">
        <f t="shared" si="43"/>
        <v>Pomoći EU</v>
      </c>
      <c r="E320" s="291">
        <v>3237</v>
      </c>
      <c r="F320" s="85" t="str">
        <f t="shared" si="44"/>
        <v>Intelektualne i osobne usluge</v>
      </c>
      <c r="G320" s="291" t="s">
        <v>1093</v>
      </c>
      <c r="H320" s="85" t="str">
        <f t="shared" si="45"/>
        <v>ERASMUS PLUS PROVEDBA PROGRAMA OD 2014. DO 2020.</v>
      </c>
      <c r="I320" s="85" t="str">
        <f t="shared" si="46"/>
        <v>0970</v>
      </c>
      <c r="J320" s="122">
        <v>663614.04207313026</v>
      </c>
      <c r="K320" s="122">
        <v>696794.74417678674</v>
      </c>
      <c r="L320" s="122">
        <v>731634.48138562613</v>
      </c>
      <c r="M320" s="89"/>
      <c r="O320" t="str">
        <f t="shared" si="47"/>
        <v>323</v>
      </c>
      <c r="P320" t="str">
        <f t="shared" si="48"/>
        <v>32</v>
      </c>
      <c r="Q320" t="str">
        <f t="shared" si="49"/>
        <v>51</v>
      </c>
      <c r="R320" t="str">
        <f t="shared" si="50"/>
        <v>97</v>
      </c>
      <c r="AB320" t="s">
        <v>3523</v>
      </c>
      <c r="AC320" t="s">
        <v>3524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 hidden="1">
      <c r="A321" s="85" t="str">
        <f>IF(C321="","",VLOOKUP('OPĆI DIO'!$C$3,'OPĆI DIO'!$L$6:$U$138,10,FALSE))</f>
        <v>08091</v>
      </c>
      <c r="B321" s="85" t="str">
        <f>IF(C321="","",VLOOKUP('OPĆI DIO'!$C$3,'OPĆI DIO'!$L$6:$U$138,9,FALSE))</f>
        <v>Agencije</v>
      </c>
      <c r="C321" s="90">
        <v>51</v>
      </c>
      <c r="D321" s="85" t="str">
        <f t="shared" si="43"/>
        <v>Pomoći EU</v>
      </c>
      <c r="E321" s="291">
        <v>3238</v>
      </c>
      <c r="F321" s="85" t="str">
        <f t="shared" si="44"/>
        <v>Računalne usluge</v>
      </c>
      <c r="G321" s="291" t="s">
        <v>1093</v>
      </c>
      <c r="H321" s="85" t="str">
        <f t="shared" si="45"/>
        <v>ERASMUS PLUS PROVEDBA PROGRAMA OD 2014. DO 2020.</v>
      </c>
      <c r="I321" s="85" t="str">
        <f t="shared" si="46"/>
        <v>0970</v>
      </c>
      <c r="J321" s="122">
        <v>112814.38715243214</v>
      </c>
      <c r="K321" s="122">
        <v>116796.07140487092</v>
      </c>
      <c r="L321" s="122">
        <v>119450.52757316345</v>
      </c>
      <c r="M321" s="89"/>
      <c r="O321" t="str">
        <f t="shared" si="47"/>
        <v>323</v>
      </c>
      <c r="P321" t="str">
        <f t="shared" si="48"/>
        <v>32</v>
      </c>
      <c r="Q321" t="str">
        <f t="shared" si="49"/>
        <v>51</v>
      </c>
      <c r="R321" t="str">
        <f t="shared" si="50"/>
        <v>97</v>
      </c>
      <c r="AB321" t="s">
        <v>3525</v>
      </c>
      <c r="AC321" t="s">
        <v>3526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 hidden="1">
      <c r="A322" s="85" t="str">
        <f>IF(C322="","",VLOOKUP('OPĆI DIO'!$C$3,'OPĆI DIO'!$L$6:$U$138,10,FALSE))</f>
        <v>08091</v>
      </c>
      <c r="B322" s="85" t="str">
        <f>IF(C322="","",VLOOKUP('OPĆI DIO'!$C$3,'OPĆI DIO'!$L$6:$U$138,9,FALSE))</f>
        <v>Agencije</v>
      </c>
      <c r="C322" s="90">
        <v>51</v>
      </c>
      <c r="D322" s="85" t="str">
        <f t="shared" si="43"/>
        <v>Pomoći EU</v>
      </c>
      <c r="E322" s="291">
        <v>3239</v>
      </c>
      <c r="F322" s="85" t="str">
        <f t="shared" si="44"/>
        <v>Ostale usluge</v>
      </c>
      <c r="G322" s="291" t="s">
        <v>1093</v>
      </c>
      <c r="H322" s="85" t="str">
        <f t="shared" si="45"/>
        <v>ERASMUS PLUS PROVEDBA PROGRAMA OD 2014. DO 2020.</v>
      </c>
      <c r="I322" s="85" t="str">
        <f t="shared" si="46"/>
        <v>0970</v>
      </c>
      <c r="J322" s="122">
        <v>92905.965890238236</v>
      </c>
      <c r="K322" s="122">
        <v>92952.418873183356</v>
      </c>
      <c r="L322" s="122">
        <v>97600.039816842516</v>
      </c>
      <c r="M322" s="89"/>
      <c r="O322" t="str">
        <f t="shared" si="47"/>
        <v>323</v>
      </c>
      <c r="P322" t="str">
        <f t="shared" si="48"/>
        <v>32</v>
      </c>
      <c r="Q322" t="str">
        <f t="shared" si="49"/>
        <v>51</v>
      </c>
      <c r="R322" t="str">
        <f t="shared" si="50"/>
        <v>97</v>
      </c>
      <c r="AB322" t="s">
        <v>1872</v>
      </c>
      <c r="AC322" t="s">
        <v>1873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 hidden="1">
      <c r="A323" s="85" t="str">
        <f>IF(C323="","",VLOOKUP('OPĆI DIO'!$C$3,'OPĆI DIO'!$L$6:$U$138,10,FALSE))</f>
        <v>08091</v>
      </c>
      <c r="B323" s="85" t="str">
        <f>IF(C323="","",VLOOKUP('OPĆI DIO'!$C$3,'OPĆI DIO'!$L$6:$U$138,9,FALSE))</f>
        <v>Agencije</v>
      </c>
      <c r="C323" s="90">
        <v>51</v>
      </c>
      <c r="D323" s="85" t="str">
        <f t="shared" ref="D323:D386" si="51">IFERROR(VLOOKUP(C323,$S$6:$T$24,2,FALSE),"")</f>
        <v>Pomoći EU</v>
      </c>
      <c r="E323" s="288">
        <v>3241</v>
      </c>
      <c r="F323" s="85" t="str">
        <f t="shared" si="44"/>
        <v>Naknade troškova osobama izvan radnog odnosa</v>
      </c>
      <c r="G323" s="291" t="s">
        <v>1093</v>
      </c>
      <c r="H323" s="85" t="str">
        <f t="shared" si="45"/>
        <v>ERASMUS PLUS PROVEDBA PROGRAMA OD 2014. DO 2020.</v>
      </c>
      <c r="I323" s="85" t="str">
        <f t="shared" si="46"/>
        <v>0970</v>
      </c>
      <c r="J323" s="122">
        <v>11215.0773110359</v>
      </c>
      <c r="K323" s="122">
        <v>11775.831176587695</v>
      </c>
      <c r="L323" s="122">
        <v>12364.622735417081</v>
      </c>
      <c r="M323" s="89"/>
      <c r="O323" t="str">
        <f t="shared" si="47"/>
        <v>324</v>
      </c>
      <c r="P323" t="str">
        <f t="shared" si="48"/>
        <v>32</v>
      </c>
      <c r="Q323" t="str">
        <f t="shared" si="49"/>
        <v>51</v>
      </c>
      <c r="R323" t="str">
        <f t="shared" si="50"/>
        <v>97</v>
      </c>
      <c r="AB323" t="s">
        <v>960</v>
      </c>
      <c r="AC323" t="s">
        <v>961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 hidden="1">
      <c r="A324" s="85" t="str">
        <f>IF(C324="","",VLOOKUP('OPĆI DIO'!$C$3,'OPĆI DIO'!$L$6:$U$138,10,FALSE))</f>
        <v>08091</v>
      </c>
      <c r="B324" s="85" t="str">
        <f>IF(C324="","",VLOOKUP('OPĆI DIO'!$C$3,'OPĆI DIO'!$L$6:$U$138,9,FALSE))</f>
        <v>Agencije</v>
      </c>
      <c r="C324" s="90">
        <v>51</v>
      </c>
      <c r="D324" s="85" t="str">
        <f t="shared" si="51"/>
        <v>Pomoći EU</v>
      </c>
      <c r="E324" s="288">
        <v>3291</v>
      </c>
      <c r="F324" s="85" t="str">
        <f t="shared" ref="F324:F387" si="52">IFERROR(VLOOKUP(E324,$V$5:$X$129,2,FALSE),"")</f>
        <v>Naknade za rad predstavničkih i izvršnih tijela, povjerensta</v>
      </c>
      <c r="G324" s="291" t="s">
        <v>1093</v>
      </c>
      <c r="H324" s="85" t="str">
        <f t="shared" ref="H324:H387" si="53">IFERROR(VLOOKUP(G324,$AB$6:$AC$327,2,FALSE),"")</f>
        <v>ERASMUS PLUS PROVEDBA PROGRAMA OD 2014. DO 2020.</v>
      </c>
      <c r="I324" s="85" t="str">
        <f t="shared" ref="I324:I387" si="54">IFERROR(VLOOKUP(G324,$AB$6:$AF$327,3,FALSE),"")</f>
        <v>0970</v>
      </c>
      <c r="J324" s="122">
        <v>26544.56168292521</v>
      </c>
      <c r="K324" s="122">
        <v>27871.78976707147</v>
      </c>
      <c r="L324" s="122">
        <v>29265.379255425043</v>
      </c>
      <c r="M324" s="89"/>
      <c r="O324" t="str">
        <f t="shared" ref="O324:O387" si="55">LEFT(E324,3)</f>
        <v>329</v>
      </c>
      <c r="P324" t="str">
        <f t="shared" ref="P324:P387" si="56">LEFT(E324,2)</f>
        <v>32</v>
      </c>
      <c r="Q324" t="str">
        <f t="shared" ref="Q324:Q387" si="57">LEFT(C324,3)</f>
        <v>51</v>
      </c>
      <c r="R324" t="str">
        <f t="shared" ref="R324:R387" si="58">MID(I324,2,2)</f>
        <v>97</v>
      </c>
      <c r="AB324" t="s">
        <v>3527</v>
      </c>
      <c r="AC324" t="s">
        <v>3528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 hidden="1">
      <c r="A325" s="85" t="str">
        <f>IF(C325="","",VLOOKUP('OPĆI DIO'!$C$3,'OPĆI DIO'!$L$6:$U$138,10,FALSE))</f>
        <v>08091</v>
      </c>
      <c r="B325" s="85" t="str">
        <f>IF(C325="","",VLOOKUP('OPĆI DIO'!$C$3,'OPĆI DIO'!$L$6:$U$138,9,FALSE))</f>
        <v>Agencije</v>
      </c>
      <c r="C325" s="90">
        <v>51</v>
      </c>
      <c r="D325" s="85" t="str">
        <f t="shared" si="51"/>
        <v>Pomoći EU</v>
      </c>
      <c r="E325" s="288">
        <v>3292</v>
      </c>
      <c r="F325" s="85" t="str">
        <f t="shared" si="52"/>
        <v>Premije osiguranja</v>
      </c>
      <c r="G325" s="291" t="s">
        <v>1093</v>
      </c>
      <c r="H325" s="85" t="str">
        <f t="shared" si="53"/>
        <v>ERASMUS PLUS PROVEDBA PROGRAMA OD 2014. DO 2020.</v>
      </c>
      <c r="I325" s="85" t="str">
        <f t="shared" si="54"/>
        <v>0970</v>
      </c>
      <c r="J325" s="122">
        <v>5308.9123365850419</v>
      </c>
      <c r="K325" s="122">
        <v>5574.3579534142937</v>
      </c>
      <c r="L325" s="122">
        <v>5853.0758510850083</v>
      </c>
      <c r="M325" s="89"/>
      <c r="O325" t="str">
        <f t="shared" si="55"/>
        <v>329</v>
      </c>
      <c r="P325" t="str">
        <f t="shared" si="56"/>
        <v>32</v>
      </c>
      <c r="Q325" t="str">
        <f t="shared" si="57"/>
        <v>51</v>
      </c>
      <c r="R325" t="str">
        <f t="shared" si="58"/>
        <v>97</v>
      </c>
      <c r="AB325" t="s">
        <v>3529</v>
      </c>
      <c r="AC325" t="s">
        <v>3530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 hidden="1">
      <c r="A326" s="85" t="str">
        <f>IF(C326="","",VLOOKUP('OPĆI DIO'!$C$3,'OPĆI DIO'!$L$6:$U$138,10,FALSE))</f>
        <v>08091</v>
      </c>
      <c r="B326" s="85" t="str">
        <f>IF(C326="","",VLOOKUP('OPĆI DIO'!$C$3,'OPĆI DIO'!$L$6:$U$138,9,FALSE))</f>
        <v>Agencije</v>
      </c>
      <c r="C326" s="90">
        <v>51</v>
      </c>
      <c r="D326" s="85" t="str">
        <f t="shared" si="51"/>
        <v>Pomoći EU</v>
      </c>
      <c r="E326" s="288">
        <v>3293</v>
      </c>
      <c r="F326" s="85" t="str">
        <f t="shared" si="52"/>
        <v>Reprezentacija</v>
      </c>
      <c r="G326" s="291" t="s">
        <v>1093</v>
      </c>
      <c r="H326" s="85" t="str">
        <f t="shared" si="53"/>
        <v>ERASMUS PLUS PROVEDBA PROGRAMA OD 2014. DO 2020.</v>
      </c>
      <c r="I326" s="85" t="str">
        <f t="shared" si="54"/>
        <v>0970</v>
      </c>
      <c r="J326" s="122">
        <v>66361.404207313026</v>
      </c>
      <c r="K326" s="122">
        <v>69679.474417678677</v>
      </c>
      <c r="L326" s="122">
        <v>87796.137766275133</v>
      </c>
      <c r="M326" s="89"/>
      <c r="O326" t="str">
        <f t="shared" si="55"/>
        <v>329</v>
      </c>
      <c r="P326" t="str">
        <f t="shared" si="56"/>
        <v>32</v>
      </c>
      <c r="Q326" t="str">
        <f t="shared" si="57"/>
        <v>51</v>
      </c>
      <c r="R326" t="str">
        <f t="shared" si="58"/>
        <v>97</v>
      </c>
      <c r="AB326" t="s">
        <v>3531</v>
      </c>
      <c r="AC326" t="s">
        <v>3532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 hidden="1">
      <c r="A327" s="85" t="str">
        <f>IF(C327="","",VLOOKUP('OPĆI DIO'!$C$3,'OPĆI DIO'!$L$6:$U$138,10,FALSE))</f>
        <v>08091</v>
      </c>
      <c r="B327" s="85" t="str">
        <f>IF(C327="","",VLOOKUP('OPĆI DIO'!$C$3,'OPĆI DIO'!$L$6:$U$138,9,FALSE))</f>
        <v>Agencije</v>
      </c>
      <c r="C327" s="90">
        <v>51</v>
      </c>
      <c r="D327" s="85" t="str">
        <f t="shared" si="51"/>
        <v>Pomoći EU</v>
      </c>
      <c r="E327" s="288">
        <v>3294</v>
      </c>
      <c r="F327" s="85" t="str">
        <f t="shared" si="52"/>
        <v>Članarine i norme</v>
      </c>
      <c r="G327" s="291" t="s">
        <v>1093</v>
      </c>
      <c r="H327" s="85" t="str">
        <f t="shared" si="53"/>
        <v>ERASMUS PLUS PROVEDBA PROGRAMA OD 2014. DO 2020.</v>
      </c>
      <c r="I327" s="85" t="str">
        <f t="shared" si="54"/>
        <v>0970</v>
      </c>
      <c r="J327" s="122">
        <v>17253.965093901385</v>
      </c>
      <c r="K327" s="122">
        <v>18116.663348596456</v>
      </c>
      <c r="L327" s="122">
        <v>19022.496516026276</v>
      </c>
      <c r="M327" s="89"/>
      <c r="O327" t="str">
        <f t="shared" si="55"/>
        <v>329</v>
      </c>
      <c r="P327" t="str">
        <f t="shared" si="56"/>
        <v>32</v>
      </c>
      <c r="Q327" t="str">
        <f t="shared" si="57"/>
        <v>51</v>
      </c>
      <c r="R327" t="str">
        <f t="shared" si="58"/>
        <v>97</v>
      </c>
      <c r="AB327" t="s">
        <v>3469</v>
      </c>
      <c r="AC327" t="s">
        <v>685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 hidden="1">
      <c r="A328" s="85" t="str">
        <f>IF(C328="","",VLOOKUP('OPĆI DIO'!$C$3,'OPĆI DIO'!$L$6:$U$138,10,FALSE))</f>
        <v>08091</v>
      </c>
      <c r="B328" s="85" t="str">
        <f>IF(C328="","",VLOOKUP('OPĆI DIO'!$C$3,'OPĆI DIO'!$L$6:$U$138,9,FALSE))</f>
        <v>Agencije</v>
      </c>
      <c r="C328" s="90">
        <v>51</v>
      </c>
      <c r="D328" s="85" t="str">
        <f t="shared" si="51"/>
        <v>Pomoći EU</v>
      </c>
      <c r="E328" s="288">
        <v>3295</v>
      </c>
      <c r="F328" s="85" t="str">
        <f t="shared" si="52"/>
        <v>Pristojbe i naknade</v>
      </c>
      <c r="G328" s="291" t="s">
        <v>1093</v>
      </c>
      <c r="H328" s="85" t="str">
        <f t="shared" si="53"/>
        <v>ERASMUS PLUS PROVEDBA PROGRAMA OD 2014. DO 2020.</v>
      </c>
      <c r="I328" s="85" t="str">
        <f t="shared" si="54"/>
        <v>0970</v>
      </c>
      <c r="J328" s="122">
        <v>2654.4561682925209</v>
      </c>
      <c r="K328" s="122">
        <v>2654.4561682925209</v>
      </c>
      <c r="L328" s="122">
        <v>2654.4561682925209</v>
      </c>
      <c r="M328" s="89"/>
      <c r="O328" t="str">
        <f t="shared" si="55"/>
        <v>329</v>
      </c>
      <c r="P328" t="str">
        <f t="shared" si="56"/>
        <v>32</v>
      </c>
      <c r="Q328" t="str">
        <f t="shared" si="57"/>
        <v>51</v>
      </c>
      <c r="R328" t="str">
        <f t="shared" si="58"/>
        <v>97</v>
      </c>
    </row>
    <row r="329" spans="1:33" hidden="1">
      <c r="A329" s="85" t="str">
        <f>IF(C329="","",VLOOKUP('OPĆI DIO'!$C$3,'OPĆI DIO'!$L$6:$U$138,10,FALSE))</f>
        <v>08091</v>
      </c>
      <c r="B329" s="85" t="str">
        <f>IF(C329="","",VLOOKUP('OPĆI DIO'!$C$3,'OPĆI DIO'!$L$6:$U$138,9,FALSE))</f>
        <v>Agencije</v>
      </c>
      <c r="C329" s="90">
        <v>51</v>
      </c>
      <c r="D329" s="85" t="str">
        <f t="shared" si="51"/>
        <v>Pomoći EU</v>
      </c>
      <c r="E329" s="288">
        <v>3296</v>
      </c>
      <c r="F329" s="85" t="str">
        <f t="shared" si="52"/>
        <v>Troškovi sudskih postupaka</v>
      </c>
      <c r="G329" s="291" t="s">
        <v>1093</v>
      </c>
      <c r="H329" s="85" t="str">
        <f t="shared" si="53"/>
        <v>ERASMUS PLUS PROVEDBA PROGRAMA OD 2014. DO 2020.</v>
      </c>
      <c r="I329" s="85" t="str">
        <f t="shared" si="54"/>
        <v>0970</v>
      </c>
      <c r="J329" s="122">
        <v>2654.4561682925209</v>
      </c>
      <c r="K329" s="122">
        <v>2787.1789767071468</v>
      </c>
      <c r="L329" s="122">
        <v>2926.5379255425041</v>
      </c>
      <c r="M329" s="89"/>
      <c r="O329" t="str">
        <f t="shared" si="55"/>
        <v>329</v>
      </c>
      <c r="P329" t="str">
        <f t="shared" si="56"/>
        <v>32</v>
      </c>
      <c r="Q329" t="str">
        <f t="shared" si="57"/>
        <v>51</v>
      </c>
      <c r="R329" t="str">
        <f t="shared" si="58"/>
        <v>97</v>
      </c>
    </row>
    <row r="330" spans="1:33" hidden="1">
      <c r="A330" s="85" t="str">
        <f>IF(C330="","",VLOOKUP('OPĆI DIO'!$C$3,'OPĆI DIO'!$L$6:$U$138,10,FALSE))</f>
        <v>08091</v>
      </c>
      <c r="B330" s="85" t="str">
        <f>IF(C330="","",VLOOKUP('OPĆI DIO'!$C$3,'OPĆI DIO'!$L$6:$U$138,9,FALSE))</f>
        <v>Agencije</v>
      </c>
      <c r="C330" s="90">
        <v>51</v>
      </c>
      <c r="D330" s="85" t="str">
        <f t="shared" si="51"/>
        <v>Pomoći EU</v>
      </c>
      <c r="E330" s="288">
        <v>3299</v>
      </c>
      <c r="F330" s="85" t="str">
        <f t="shared" si="52"/>
        <v>Ostali nespomenuti rashodi poslovanja</v>
      </c>
      <c r="G330" s="291" t="s">
        <v>1093</v>
      </c>
      <c r="H330" s="85" t="str">
        <f t="shared" si="53"/>
        <v>ERASMUS PLUS PROVEDBA PROGRAMA OD 2014. DO 2020.</v>
      </c>
      <c r="I330" s="85" t="str">
        <f t="shared" si="54"/>
        <v>0970</v>
      </c>
      <c r="J330" s="122">
        <v>3318.0702103656513</v>
      </c>
      <c r="K330" s="122">
        <v>3483.9737208839338</v>
      </c>
      <c r="L330" s="122">
        <v>3658.1724069281304</v>
      </c>
      <c r="M330" s="89"/>
      <c r="O330" t="str">
        <f t="shared" si="55"/>
        <v>329</v>
      </c>
      <c r="P330" t="str">
        <f t="shared" si="56"/>
        <v>32</v>
      </c>
      <c r="Q330" t="str">
        <f t="shared" si="57"/>
        <v>51</v>
      </c>
      <c r="R330" t="str">
        <f t="shared" si="58"/>
        <v>97</v>
      </c>
    </row>
    <row r="331" spans="1:33" hidden="1">
      <c r="A331" s="85" t="str">
        <f>IF(C331="","",VLOOKUP('OPĆI DIO'!$C$3,'OPĆI DIO'!$L$6:$U$138,10,FALSE))</f>
        <v>08091</v>
      </c>
      <c r="B331" s="85" t="str">
        <f>IF(C331="","",VLOOKUP('OPĆI DIO'!$C$3,'OPĆI DIO'!$L$6:$U$138,9,FALSE))</f>
        <v>Agencije</v>
      </c>
      <c r="C331" s="90">
        <v>51</v>
      </c>
      <c r="D331" s="85" t="str">
        <f t="shared" si="51"/>
        <v>Pomoći EU</v>
      </c>
      <c r="E331" s="288">
        <v>3431</v>
      </c>
      <c r="F331" s="85" t="str">
        <f t="shared" si="52"/>
        <v>Bankarske usluge i usluge platnog prometa</v>
      </c>
      <c r="G331" s="291" t="s">
        <v>1093</v>
      </c>
      <c r="H331" s="85" t="str">
        <f t="shared" si="53"/>
        <v>ERASMUS PLUS PROVEDBA PROGRAMA OD 2014. DO 2020.</v>
      </c>
      <c r="I331" s="85" t="str">
        <f t="shared" si="54"/>
        <v>0970</v>
      </c>
      <c r="J331" s="122">
        <v>3318.0702103656513</v>
      </c>
      <c r="K331" s="122">
        <v>3483.9737208839338</v>
      </c>
      <c r="L331" s="122">
        <v>3658.1724069281304</v>
      </c>
      <c r="M331" s="89"/>
      <c r="O331" t="str">
        <f t="shared" si="55"/>
        <v>343</v>
      </c>
      <c r="P331" t="str">
        <f t="shared" si="56"/>
        <v>34</v>
      </c>
      <c r="Q331" t="str">
        <f t="shared" si="57"/>
        <v>51</v>
      </c>
      <c r="R331" t="str">
        <f t="shared" si="58"/>
        <v>97</v>
      </c>
    </row>
    <row r="332" spans="1:33" hidden="1">
      <c r="A332" s="85" t="str">
        <f>IF(C332="","",VLOOKUP('OPĆI DIO'!$C$3,'OPĆI DIO'!$L$6:$U$138,10,FALSE))</f>
        <v>08091</v>
      </c>
      <c r="B332" s="85" t="str">
        <f>IF(C332="","",VLOOKUP('OPĆI DIO'!$C$3,'OPĆI DIO'!$L$6:$U$138,9,FALSE))</f>
        <v>Agencije</v>
      </c>
      <c r="C332" s="90">
        <v>51</v>
      </c>
      <c r="D332" s="85" t="str">
        <f t="shared" si="51"/>
        <v>Pomoći EU</v>
      </c>
      <c r="E332" s="288">
        <v>3432</v>
      </c>
      <c r="F332" s="85" t="str">
        <f t="shared" si="52"/>
        <v>Negativne tečajne razlike i razlike zbog primjene valutne kl</v>
      </c>
      <c r="G332" s="291" t="s">
        <v>1093</v>
      </c>
      <c r="H332" s="85" t="str">
        <f t="shared" si="53"/>
        <v>ERASMUS PLUS PROVEDBA PROGRAMA OD 2014. DO 2020.</v>
      </c>
      <c r="I332" s="85" t="str">
        <f t="shared" si="54"/>
        <v>0970</v>
      </c>
      <c r="J332" s="122">
        <v>331.80702103656512</v>
      </c>
      <c r="K332" s="122">
        <v>348.39737208839335</v>
      </c>
      <c r="L332" s="122">
        <v>365.81724069281302</v>
      </c>
      <c r="M332" s="89"/>
      <c r="O332" t="str">
        <f t="shared" si="55"/>
        <v>343</v>
      </c>
      <c r="P332" t="str">
        <f t="shared" si="56"/>
        <v>34</v>
      </c>
      <c r="Q332" t="str">
        <f t="shared" si="57"/>
        <v>51</v>
      </c>
      <c r="R332" t="str">
        <f t="shared" si="58"/>
        <v>97</v>
      </c>
    </row>
    <row r="333" spans="1:33" hidden="1">
      <c r="A333" s="85" t="str">
        <f>IF(C333="","",VLOOKUP('OPĆI DIO'!$C$3,'OPĆI DIO'!$L$6:$U$138,10,FALSE))</f>
        <v>08091</v>
      </c>
      <c r="B333" s="85" t="str">
        <f>IF(C333="","",VLOOKUP('OPĆI DIO'!$C$3,'OPĆI DIO'!$L$6:$U$138,9,FALSE))</f>
        <v>Agencije</v>
      </c>
      <c r="C333" s="90">
        <v>51</v>
      </c>
      <c r="D333" s="85" t="str">
        <f t="shared" si="51"/>
        <v>Pomoći EU</v>
      </c>
      <c r="E333" s="288">
        <v>3433</v>
      </c>
      <c r="F333" s="85" t="str">
        <f t="shared" si="52"/>
        <v>Zatezne kamate</v>
      </c>
      <c r="G333" s="291" t="s">
        <v>1093</v>
      </c>
      <c r="H333" s="85" t="str">
        <f t="shared" si="53"/>
        <v>ERASMUS PLUS PROVEDBA PROGRAMA OD 2014. DO 2020.</v>
      </c>
      <c r="I333" s="85" t="str">
        <f t="shared" si="54"/>
        <v>0970</v>
      </c>
      <c r="J333" s="122">
        <v>66.361404207313029</v>
      </c>
      <c r="K333" s="122">
        <v>69.679474417678676</v>
      </c>
      <c r="L333" s="122">
        <v>73.163448138562615</v>
      </c>
      <c r="M333" s="89"/>
      <c r="O333" t="str">
        <f t="shared" si="55"/>
        <v>343</v>
      </c>
      <c r="P333" t="str">
        <f t="shared" si="56"/>
        <v>34</v>
      </c>
      <c r="Q333" t="str">
        <f t="shared" si="57"/>
        <v>51</v>
      </c>
      <c r="R333" t="str">
        <f t="shared" si="58"/>
        <v>97</v>
      </c>
    </row>
    <row r="334" spans="1:33" hidden="1">
      <c r="A334" s="85" t="str">
        <f>IF(C334="","",VLOOKUP('OPĆI DIO'!$C$3,'OPĆI DIO'!$L$6:$U$138,10,FALSE))</f>
        <v>08091</v>
      </c>
      <c r="B334" s="85" t="str">
        <f>IF(C334="","",VLOOKUP('OPĆI DIO'!$C$3,'OPĆI DIO'!$L$6:$U$138,9,FALSE))</f>
        <v>Agencije</v>
      </c>
      <c r="C334" s="90">
        <v>51</v>
      </c>
      <c r="D334" s="85" t="str">
        <f t="shared" si="51"/>
        <v>Pomoći EU</v>
      </c>
      <c r="E334" s="288">
        <v>3434</v>
      </c>
      <c r="F334" s="85" t="str">
        <f t="shared" si="52"/>
        <v>Ostali nespomenuti financijski rashodi</v>
      </c>
      <c r="G334" s="291" t="s">
        <v>1093</v>
      </c>
      <c r="H334" s="85" t="str">
        <f t="shared" si="53"/>
        <v>ERASMUS PLUS PROVEDBA PROGRAMA OD 2014. DO 2020.</v>
      </c>
      <c r="I334" s="85" t="str">
        <f t="shared" si="54"/>
        <v>0970</v>
      </c>
      <c r="J334" s="122">
        <v>66.361404207313029</v>
      </c>
      <c r="K334" s="122">
        <v>69.679474417678676</v>
      </c>
      <c r="L334" s="122">
        <v>73.163448138562615</v>
      </c>
      <c r="M334" s="89"/>
      <c r="O334" t="str">
        <f t="shared" si="55"/>
        <v>343</v>
      </c>
      <c r="P334" t="str">
        <f t="shared" si="56"/>
        <v>34</v>
      </c>
      <c r="Q334" t="str">
        <f t="shared" si="57"/>
        <v>51</v>
      </c>
      <c r="R334" t="str">
        <f t="shared" si="58"/>
        <v>97</v>
      </c>
    </row>
    <row r="335" spans="1:33" hidden="1">
      <c r="A335" s="85" t="str">
        <f>IF(C335="","",VLOOKUP('OPĆI DIO'!$C$3,'OPĆI DIO'!$L$6:$U$138,10,FALSE))</f>
        <v>08091</v>
      </c>
      <c r="B335" s="85" t="str">
        <f>IF(C335="","",VLOOKUP('OPĆI DIO'!$C$3,'OPĆI DIO'!$L$6:$U$138,9,FALSE))</f>
        <v>Agencije</v>
      </c>
      <c r="C335" s="90">
        <v>51</v>
      </c>
      <c r="D335" s="85" t="str">
        <f t="shared" si="51"/>
        <v>Pomoći EU</v>
      </c>
      <c r="E335" s="288">
        <v>3721</v>
      </c>
      <c r="F335" s="85" t="str">
        <f t="shared" si="52"/>
        <v>Naknade građanima i kućanstvima u novcu</v>
      </c>
      <c r="G335" s="291" t="s">
        <v>1093</v>
      </c>
      <c r="H335" s="85" t="str">
        <f t="shared" si="53"/>
        <v>ERASMUS PLUS PROVEDBA PROGRAMA OD 2014. DO 2020.</v>
      </c>
      <c r="I335" s="85" t="str">
        <f t="shared" si="54"/>
        <v>0970</v>
      </c>
      <c r="J335" s="122">
        <v>15926.737009755125</v>
      </c>
      <c r="K335" s="122">
        <v>16723.073860242883</v>
      </c>
      <c r="L335" s="122">
        <v>17559.227553255027</v>
      </c>
      <c r="M335" s="89"/>
      <c r="O335" t="str">
        <f t="shared" si="55"/>
        <v>372</v>
      </c>
      <c r="P335" t="str">
        <f t="shared" si="56"/>
        <v>37</v>
      </c>
      <c r="Q335" t="str">
        <f t="shared" si="57"/>
        <v>51</v>
      </c>
      <c r="R335" t="str">
        <f t="shared" si="58"/>
        <v>97</v>
      </c>
    </row>
    <row r="336" spans="1:33" hidden="1">
      <c r="A336" s="85" t="str">
        <f>IF(C336="","",VLOOKUP('OPĆI DIO'!$C$3,'OPĆI DIO'!$L$6:$U$138,10,FALSE))</f>
        <v>08091</v>
      </c>
      <c r="B336" s="85" t="str">
        <f>IF(C336="","",VLOOKUP('OPĆI DIO'!$C$3,'OPĆI DIO'!$L$6:$U$138,9,FALSE))</f>
        <v>Agencije</v>
      </c>
      <c r="C336" s="90">
        <v>51</v>
      </c>
      <c r="D336" s="85" t="str">
        <f t="shared" si="51"/>
        <v>Pomoći EU</v>
      </c>
      <c r="E336" s="288">
        <v>4123</v>
      </c>
      <c r="F336" s="85" t="str">
        <f t="shared" si="52"/>
        <v>Licence</v>
      </c>
      <c r="G336" s="291" t="s">
        <v>1093</v>
      </c>
      <c r="H336" s="85" t="str">
        <f t="shared" si="53"/>
        <v>ERASMUS PLUS PROVEDBA PROGRAMA OD 2014. DO 2020.</v>
      </c>
      <c r="I336" s="85" t="str">
        <f t="shared" si="54"/>
        <v>0970</v>
      </c>
      <c r="J336" s="122">
        <v>3318.0702103656513</v>
      </c>
      <c r="K336" s="122">
        <v>3483.9737208839338</v>
      </c>
      <c r="L336" s="122">
        <v>3658.1724069281304</v>
      </c>
      <c r="M336" s="89"/>
      <c r="O336" t="str">
        <f t="shared" si="55"/>
        <v>412</v>
      </c>
      <c r="P336" t="str">
        <f t="shared" si="56"/>
        <v>41</v>
      </c>
      <c r="Q336" t="str">
        <f t="shared" si="57"/>
        <v>51</v>
      </c>
      <c r="R336" t="str">
        <f t="shared" si="58"/>
        <v>97</v>
      </c>
    </row>
    <row r="337" spans="1:18" hidden="1">
      <c r="A337" s="85" t="str">
        <f>IF(C337="","",VLOOKUP('OPĆI DIO'!$C$3,'OPĆI DIO'!$L$6:$U$138,10,FALSE))</f>
        <v>08091</v>
      </c>
      <c r="B337" s="85" t="str">
        <f>IF(C337="","",VLOOKUP('OPĆI DIO'!$C$3,'OPĆI DIO'!$L$6:$U$138,9,FALSE))</f>
        <v>Agencije</v>
      </c>
      <c r="C337" s="90">
        <v>51</v>
      </c>
      <c r="D337" s="85" t="str">
        <f t="shared" si="51"/>
        <v>Pomoći EU</v>
      </c>
      <c r="E337" s="288">
        <v>4124</v>
      </c>
      <c r="F337" s="85" t="str">
        <f t="shared" si="52"/>
        <v>Ostala prava</v>
      </c>
      <c r="G337" s="291" t="s">
        <v>1093</v>
      </c>
      <c r="H337" s="85" t="str">
        <f t="shared" si="53"/>
        <v>ERASMUS PLUS PROVEDBA PROGRAMA OD 2014. DO 2020.</v>
      </c>
      <c r="I337" s="85" t="str">
        <f t="shared" si="54"/>
        <v>0970</v>
      </c>
      <c r="J337" s="122">
        <v>55743.57953414294</v>
      </c>
      <c r="K337" s="122">
        <v>58530.758510850086</v>
      </c>
      <c r="L337" s="122">
        <v>61457.296436392593</v>
      </c>
      <c r="M337" s="89"/>
      <c r="O337" t="str">
        <f t="shared" si="55"/>
        <v>412</v>
      </c>
      <c r="P337" t="str">
        <f t="shared" si="56"/>
        <v>41</v>
      </c>
      <c r="Q337" t="str">
        <f t="shared" si="57"/>
        <v>51</v>
      </c>
      <c r="R337" t="str">
        <f t="shared" si="58"/>
        <v>97</v>
      </c>
    </row>
    <row r="338" spans="1:18" hidden="1">
      <c r="A338" s="85" t="str">
        <f>IF(C338="","",VLOOKUP('OPĆI DIO'!$C$3,'OPĆI DIO'!$L$6:$U$138,10,FALSE))</f>
        <v>08091</v>
      </c>
      <c r="B338" s="85" t="str">
        <f>IF(C338="","",VLOOKUP('OPĆI DIO'!$C$3,'OPĆI DIO'!$L$6:$U$138,9,FALSE))</f>
        <v>Agencije</v>
      </c>
      <c r="C338" s="90">
        <v>51</v>
      </c>
      <c r="D338" s="85" t="str">
        <f t="shared" si="51"/>
        <v>Pomoći EU</v>
      </c>
      <c r="E338" s="288">
        <v>4221</v>
      </c>
      <c r="F338" s="85" t="str">
        <f t="shared" si="52"/>
        <v>Uredska oprema i namještaj</v>
      </c>
      <c r="G338" s="291" t="s">
        <v>1093</v>
      </c>
      <c r="H338" s="85" t="str">
        <f t="shared" si="53"/>
        <v>ERASMUS PLUS PROVEDBA PROGRAMA OD 2014. DO 2020.</v>
      </c>
      <c r="I338" s="85" t="str">
        <f t="shared" si="54"/>
        <v>0970</v>
      </c>
      <c r="J338" s="122">
        <v>59725.263786581723</v>
      </c>
      <c r="K338" s="122">
        <v>62711.526975910805</v>
      </c>
      <c r="L338" s="122">
        <v>65847.103324706346</v>
      </c>
      <c r="M338" s="89"/>
      <c r="O338" t="str">
        <f t="shared" si="55"/>
        <v>422</v>
      </c>
      <c r="P338" t="str">
        <f t="shared" si="56"/>
        <v>42</v>
      </c>
      <c r="Q338" t="str">
        <f t="shared" si="57"/>
        <v>51</v>
      </c>
      <c r="R338" t="str">
        <f t="shared" si="58"/>
        <v>97</v>
      </c>
    </row>
    <row r="339" spans="1:18" hidden="1">
      <c r="A339" s="85" t="str">
        <f>IF(C339="","",VLOOKUP('OPĆI DIO'!$C$3,'OPĆI DIO'!$L$6:$U$138,10,FALSE))</f>
        <v>08091</v>
      </c>
      <c r="B339" s="85" t="str">
        <f>IF(C339="","",VLOOKUP('OPĆI DIO'!$C$3,'OPĆI DIO'!$L$6:$U$138,9,FALSE))</f>
        <v>Agencije</v>
      </c>
      <c r="C339" s="90">
        <v>51</v>
      </c>
      <c r="D339" s="85" t="str">
        <f t="shared" si="51"/>
        <v>Pomoći EU</v>
      </c>
      <c r="E339" s="288">
        <v>4222</v>
      </c>
      <c r="F339" s="85" t="str">
        <f t="shared" si="52"/>
        <v>Komunikacijska oprema</v>
      </c>
      <c r="G339" s="291" t="s">
        <v>1093</v>
      </c>
      <c r="H339" s="85" t="str">
        <f t="shared" si="53"/>
        <v>ERASMUS PLUS PROVEDBA PROGRAMA OD 2014. DO 2020.</v>
      </c>
      <c r="I339" s="85" t="str">
        <f t="shared" si="54"/>
        <v>0970</v>
      </c>
      <c r="J339" s="122">
        <v>9290.596589023824</v>
      </c>
      <c r="K339" s="122">
        <v>9755.1264184750144</v>
      </c>
      <c r="L339" s="122">
        <v>10242.882739398765</v>
      </c>
      <c r="M339" s="89"/>
      <c r="O339" t="str">
        <f t="shared" si="55"/>
        <v>422</v>
      </c>
      <c r="P339" t="str">
        <f t="shared" si="56"/>
        <v>42</v>
      </c>
      <c r="Q339" t="str">
        <f t="shared" si="57"/>
        <v>51</v>
      </c>
      <c r="R339" t="str">
        <f t="shared" si="58"/>
        <v>97</v>
      </c>
    </row>
    <row r="340" spans="1:18" hidden="1">
      <c r="A340" s="85" t="str">
        <f>IF(C340="","",VLOOKUP('OPĆI DIO'!$C$3,'OPĆI DIO'!$L$6:$U$138,10,FALSE))</f>
        <v>08091</v>
      </c>
      <c r="B340" s="85" t="str">
        <f>IF(C340="","",VLOOKUP('OPĆI DIO'!$C$3,'OPĆI DIO'!$L$6:$U$138,9,FALSE))</f>
        <v>Agencije</v>
      </c>
      <c r="C340" s="90">
        <v>51</v>
      </c>
      <c r="D340" s="85" t="str">
        <f t="shared" si="51"/>
        <v>Pomoći EU</v>
      </c>
      <c r="E340" s="288">
        <v>4223</v>
      </c>
      <c r="F340" s="85" t="str">
        <f t="shared" si="52"/>
        <v>Oprema za održavanje i zaštitu</v>
      </c>
      <c r="G340" s="291" t="s">
        <v>1093</v>
      </c>
      <c r="H340" s="85" t="str">
        <f t="shared" si="53"/>
        <v>ERASMUS PLUS PROVEDBA PROGRAMA OD 2014. DO 2020.</v>
      </c>
      <c r="I340" s="85" t="str">
        <f t="shared" si="54"/>
        <v>0970</v>
      </c>
      <c r="J340" s="122">
        <v>3716.2386356095294</v>
      </c>
      <c r="K340" s="122">
        <v>3902.0505673900057</v>
      </c>
      <c r="L340" s="122">
        <v>4097.153095759506</v>
      </c>
      <c r="M340" s="89"/>
      <c r="O340" t="str">
        <f t="shared" si="55"/>
        <v>422</v>
      </c>
      <c r="P340" t="str">
        <f t="shared" si="56"/>
        <v>42</v>
      </c>
      <c r="Q340" t="str">
        <f t="shared" si="57"/>
        <v>51</v>
      </c>
      <c r="R340" t="str">
        <f t="shared" si="58"/>
        <v>97</v>
      </c>
    </row>
    <row r="341" spans="1:18" hidden="1">
      <c r="A341" s="85" t="str">
        <f>IF(C341="","",VLOOKUP('OPĆI DIO'!$C$3,'OPĆI DIO'!$L$6:$U$138,10,FALSE))</f>
        <v>08091</v>
      </c>
      <c r="B341" s="85" t="str">
        <f>IF(C341="","",VLOOKUP('OPĆI DIO'!$C$3,'OPĆI DIO'!$L$6:$U$138,9,FALSE))</f>
        <v>Agencije</v>
      </c>
      <c r="C341" s="90">
        <v>51</v>
      </c>
      <c r="D341" s="85" t="str">
        <f t="shared" si="51"/>
        <v>Pomoći EU</v>
      </c>
      <c r="E341" s="288">
        <v>4227</v>
      </c>
      <c r="F341" s="85" t="str">
        <f t="shared" si="52"/>
        <v>Uređaji, strojevi i oprema za ostale namjene</v>
      </c>
      <c r="G341" s="291" t="s">
        <v>1093</v>
      </c>
      <c r="H341" s="85" t="str">
        <f t="shared" si="53"/>
        <v>ERASMUS PLUS PROVEDBA PROGRAMA OD 2014. DO 2020.</v>
      </c>
      <c r="I341" s="85" t="str">
        <f t="shared" si="54"/>
        <v>0970</v>
      </c>
      <c r="J341" s="122">
        <v>19908.421262193908</v>
      </c>
      <c r="K341" s="122">
        <v>20903.842325303602</v>
      </c>
      <c r="L341" s="122">
        <v>21949.034441568783</v>
      </c>
      <c r="M341" s="89"/>
      <c r="O341" t="str">
        <f t="shared" si="55"/>
        <v>422</v>
      </c>
      <c r="P341" t="str">
        <f t="shared" si="56"/>
        <v>42</v>
      </c>
      <c r="Q341" t="str">
        <f t="shared" si="57"/>
        <v>51</v>
      </c>
      <c r="R341" t="str">
        <f t="shared" si="58"/>
        <v>97</v>
      </c>
    </row>
    <row r="342" spans="1:18" hidden="1">
      <c r="A342" s="85" t="str">
        <f>IF(C342="","",VLOOKUP('OPĆI DIO'!$C$3,'OPĆI DIO'!$L$6:$U$138,10,FALSE))</f>
        <v>08091</v>
      </c>
      <c r="B342" s="85" t="str">
        <f>IF(C342="","",VLOOKUP('OPĆI DIO'!$C$3,'OPĆI DIO'!$L$6:$U$138,9,FALSE))</f>
        <v>Agencije</v>
      </c>
      <c r="C342" s="90">
        <v>51</v>
      </c>
      <c r="D342" s="85" t="str">
        <f t="shared" si="51"/>
        <v>Pomoći EU</v>
      </c>
      <c r="E342" s="288">
        <v>4262</v>
      </c>
      <c r="F342" s="85" t="str">
        <f t="shared" si="52"/>
        <v>Ulaganja u računalne programe</v>
      </c>
      <c r="G342" s="291" t="s">
        <v>1093</v>
      </c>
      <c r="H342" s="85" t="str">
        <f t="shared" si="53"/>
        <v>ERASMUS PLUS PROVEDBA PROGRAMA OD 2014. DO 2020.</v>
      </c>
      <c r="I342" s="85" t="str">
        <f t="shared" si="54"/>
        <v>0970</v>
      </c>
      <c r="J342" s="122">
        <v>26544.56168292521</v>
      </c>
      <c r="K342" s="122">
        <v>27871.78976707147</v>
      </c>
      <c r="L342" s="122">
        <v>29265.379255425043</v>
      </c>
      <c r="M342" s="89"/>
      <c r="O342" t="str">
        <f t="shared" si="55"/>
        <v>426</v>
      </c>
      <c r="P342" t="str">
        <f t="shared" si="56"/>
        <v>42</v>
      </c>
      <c r="Q342" t="str">
        <f t="shared" si="57"/>
        <v>51</v>
      </c>
      <c r="R342" t="str">
        <f t="shared" si="58"/>
        <v>97</v>
      </c>
    </row>
    <row r="343" spans="1:18" hidden="1">
      <c r="A343" s="85" t="str">
        <f>IF(C343="","",VLOOKUP('OPĆI DIO'!$C$3,'OPĆI DIO'!$L$6:$U$138,10,FALSE))</f>
        <v>08091</v>
      </c>
      <c r="B343" s="85" t="str">
        <f>IF(C343="","",VLOOKUP('OPĆI DIO'!$C$3,'OPĆI DIO'!$L$6:$U$138,9,FALSE))</f>
        <v>Agencije</v>
      </c>
      <c r="C343" s="90">
        <v>51</v>
      </c>
      <c r="D343" s="85" t="str">
        <f t="shared" si="51"/>
        <v>Pomoći EU</v>
      </c>
      <c r="E343" s="288">
        <v>3111</v>
      </c>
      <c r="F343" s="85" t="str">
        <f t="shared" si="52"/>
        <v>Plaće za redovan rad</v>
      </c>
      <c r="G343" s="291" t="s">
        <v>1098</v>
      </c>
      <c r="H343" s="85" t="str">
        <f t="shared" si="53"/>
        <v>EUROPSKE SNAGE SOLIDARNOSTI PROVEDBA PROGRAMA 2018. DO 2020.</v>
      </c>
      <c r="I343" s="85" t="str">
        <f t="shared" si="54"/>
        <v>0970</v>
      </c>
      <c r="J343" s="122">
        <v>46006.503417612315</v>
      </c>
      <c r="K343" s="122">
        <v>48306.828588492928</v>
      </c>
      <c r="L343" s="122">
        <v>50722.170017917575</v>
      </c>
      <c r="M343" s="89"/>
      <c r="O343" t="str">
        <f t="shared" si="55"/>
        <v>311</v>
      </c>
      <c r="P343" t="str">
        <f t="shared" si="56"/>
        <v>31</v>
      </c>
      <c r="Q343" t="str">
        <f t="shared" si="57"/>
        <v>51</v>
      </c>
      <c r="R343" t="str">
        <f t="shared" si="58"/>
        <v>97</v>
      </c>
    </row>
    <row r="344" spans="1:18" hidden="1">
      <c r="A344" s="85" t="str">
        <f>IF(C344="","",VLOOKUP('OPĆI DIO'!$C$3,'OPĆI DIO'!$L$6:$U$138,10,FALSE))</f>
        <v>08091</v>
      </c>
      <c r="B344" s="85" t="str">
        <f>IF(C344="","",VLOOKUP('OPĆI DIO'!$C$3,'OPĆI DIO'!$L$6:$U$138,9,FALSE))</f>
        <v>Agencije</v>
      </c>
      <c r="C344" s="90">
        <v>51</v>
      </c>
      <c r="D344" s="85" t="str">
        <f t="shared" si="51"/>
        <v>Pomoći EU</v>
      </c>
      <c r="E344" s="288">
        <v>3113</v>
      </c>
      <c r="F344" s="85" t="str">
        <f t="shared" si="52"/>
        <v>Plaće za prekovremeni rad</v>
      </c>
      <c r="G344" s="291" t="s">
        <v>1098</v>
      </c>
      <c r="H344" s="85" t="str">
        <f t="shared" si="53"/>
        <v>EUROPSKE SNAGE SOLIDARNOSTI PROVEDBA PROGRAMA 2018. DO 2020.</v>
      </c>
      <c r="I344" s="85" t="str">
        <f t="shared" si="54"/>
        <v>0970</v>
      </c>
      <c r="J344" s="122">
        <v>9954.2106310969539</v>
      </c>
      <c r="K344" s="122">
        <v>10451.921162651801</v>
      </c>
      <c r="L344" s="122">
        <v>10974.517220784392</v>
      </c>
      <c r="M344" s="89"/>
      <c r="O344" t="str">
        <f t="shared" si="55"/>
        <v>311</v>
      </c>
      <c r="P344" t="str">
        <f t="shared" si="56"/>
        <v>31</v>
      </c>
      <c r="Q344" t="str">
        <f t="shared" si="57"/>
        <v>51</v>
      </c>
      <c r="R344" t="str">
        <f t="shared" si="58"/>
        <v>97</v>
      </c>
    </row>
    <row r="345" spans="1:18" hidden="1">
      <c r="A345" s="85" t="str">
        <f>IF(C345="","",VLOOKUP('OPĆI DIO'!$C$3,'OPĆI DIO'!$L$6:$U$138,10,FALSE))</f>
        <v>08091</v>
      </c>
      <c r="B345" s="85" t="str">
        <f>IF(C345="","",VLOOKUP('OPĆI DIO'!$C$3,'OPĆI DIO'!$L$6:$U$138,9,FALSE))</f>
        <v>Agencije</v>
      </c>
      <c r="C345" s="90">
        <v>51</v>
      </c>
      <c r="D345" s="85" t="str">
        <f t="shared" si="51"/>
        <v>Pomoći EU</v>
      </c>
      <c r="E345" s="288">
        <v>3121</v>
      </c>
      <c r="F345" s="85" t="str">
        <f t="shared" si="52"/>
        <v>Ostali rashodi za zaposlene</v>
      </c>
      <c r="G345" s="291" t="s">
        <v>1098</v>
      </c>
      <c r="H345" s="85" t="str">
        <f t="shared" si="53"/>
        <v>EUROPSKE SNAGE SOLIDARNOSTI PROVEDBA PROGRAMA 2018. DO 2020.</v>
      </c>
      <c r="I345" s="85" t="str">
        <f t="shared" si="54"/>
        <v>0970</v>
      </c>
      <c r="J345" s="122">
        <v>6636.1404207313026</v>
      </c>
      <c r="K345" s="122">
        <v>6967.9474417678675</v>
      </c>
      <c r="L345" s="122">
        <v>7316.3448138562608</v>
      </c>
      <c r="M345" s="89"/>
      <c r="O345" t="str">
        <f t="shared" si="55"/>
        <v>312</v>
      </c>
      <c r="P345" t="str">
        <f t="shared" si="56"/>
        <v>31</v>
      </c>
      <c r="Q345" t="str">
        <f t="shared" si="57"/>
        <v>51</v>
      </c>
      <c r="R345" t="str">
        <f t="shared" si="58"/>
        <v>97</v>
      </c>
    </row>
    <row r="346" spans="1:18" hidden="1">
      <c r="A346" s="85" t="str">
        <f>IF(C346="","",VLOOKUP('OPĆI DIO'!$C$3,'OPĆI DIO'!$L$6:$U$138,10,FALSE))</f>
        <v>08091</v>
      </c>
      <c r="B346" s="85" t="str">
        <f>IF(C346="","",VLOOKUP('OPĆI DIO'!$C$3,'OPĆI DIO'!$L$6:$U$138,9,FALSE))</f>
        <v>Agencije</v>
      </c>
      <c r="C346" s="90">
        <v>51</v>
      </c>
      <c r="D346" s="85" t="str">
        <f t="shared" si="51"/>
        <v>Pomoći EU</v>
      </c>
      <c r="E346" s="288">
        <v>3132</v>
      </c>
      <c r="F346" s="85" t="str">
        <f t="shared" si="52"/>
        <v>Doprinosi za obvezno zdravstveno osiguranje</v>
      </c>
      <c r="G346" s="291" t="s">
        <v>1098</v>
      </c>
      <c r="H346" s="85" t="str">
        <f t="shared" si="53"/>
        <v>EUROPSKE SNAGE SOLIDARNOSTI PROVEDBA PROGRAMA 2018. DO 2020.</v>
      </c>
      <c r="I346" s="85" t="str">
        <f t="shared" si="54"/>
        <v>0970</v>
      </c>
      <c r="J346" s="122">
        <v>8693.8748423916641</v>
      </c>
      <c r="K346" s="122">
        <v>9128.5685845112475</v>
      </c>
      <c r="L346" s="122">
        <v>9584.9970137368109</v>
      </c>
      <c r="M346" s="89"/>
      <c r="O346" t="str">
        <f t="shared" si="55"/>
        <v>313</v>
      </c>
      <c r="P346" t="str">
        <f t="shared" si="56"/>
        <v>31</v>
      </c>
      <c r="Q346" t="str">
        <f t="shared" si="57"/>
        <v>51</v>
      </c>
      <c r="R346" t="str">
        <f t="shared" si="58"/>
        <v>97</v>
      </c>
    </row>
    <row r="347" spans="1:18" hidden="1">
      <c r="A347" s="85" t="str">
        <f>IF(C347="","",VLOOKUP('OPĆI DIO'!$C$3,'OPĆI DIO'!$L$6:$U$138,10,FALSE))</f>
        <v>08091</v>
      </c>
      <c r="B347" s="85" t="str">
        <f>IF(C347="","",VLOOKUP('OPĆI DIO'!$C$3,'OPĆI DIO'!$L$6:$U$138,9,FALSE))</f>
        <v>Agencije</v>
      </c>
      <c r="C347" s="90">
        <v>51</v>
      </c>
      <c r="D347" s="85" t="str">
        <f t="shared" si="51"/>
        <v>Pomoći EU</v>
      </c>
      <c r="E347" s="288">
        <v>3211</v>
      </c>
      <c r="F347" s="85" t="str">
        <f t="shared" si="52"/>
        <v>Službena putovanja</v>
      </c>
      <c r="G347" s="291" t="s">
        <v>1098</v>
      </c>
      <c r="H347" s="85" t="str">
        <f t="shared" si="53"/>
        <v>EUROPSKE SNAGE SOLIDARNOSTI PROVEDBA PROGRAMA 2018. DO 2020.</v>
      </c>
      <c r="I347" s="85" t="str">
        <f t="shared" si="54"/>
        <v>0970</v>
      </c>
      <c r="J347" s="122">
        <v>15926.737009755125</v>
      </c>
      <c r="K347" s="122">
        <v>16723.073860242883</v>
      </c>
      <c r="L347" s="122">
        <v>17559.227553255027</v>
      </c>
      <c r="M347" s="89"/>
      <c r="O347" t="str">
        <f t="shared" si="55"/>
        <v>321</v>
      </c>
      <c r="P347" t="str">
        <f t="shared" si="56"/>
        <v>32</v>
      </c>
      <c r="Q347" t="str">
        <f t="shared" si="57"/>
        <v>51</v>
      </c>
      <c r="R347" t="str">
        <f t="shared" si="58"/>
        <v>97</v>
      </c>
    </row>
    <row r="348" spans="1:18" hidden="1">
      <c r="A348" s="85" t="str">
        <f>IF(C348="","",VLOOKUP('OPĆI DIO'!$C$3,'OPĆI DIO'!$L$6:$U$138,10,FALSE))</f>
        <v>08091</v>
      </c>
      <c r="B348" s="85" t="str">
        <f>IF(C348="","",VLOOKUP('OPĆI DIO'!$C$3,'OPĆI DIO'!$L$6:$U$138,9,FALSE))</f>
        <v>Agencije</v>
      </c>
      <c r="C348" s="90">
        <v>51</v>
      </c>
      <c r="D348" s="85" t="str">
        <f t="shared" si="51"/>
        <v>Pomoći EU</v>
      </c>
      <c r="E348" s="288">
        <v>3212</v>
      </c>
      <c r="F348" s="85" t="str">
        <f t="shared" si="52"/>
        <v>Naknade za prijevoz, za rad na terenu i odvojeni život</v>
      </c>
      <c r="G348" s="291" t="s">
        <v>1098</v>
      </c>
      <c r="H348" s="85" t="str">
        <f t="shared" si="53"/>
        <v>EUROPSKE SNAGE SOLIDARNOSTI PROVEDBA PROGRAMA 2018. DO 2020.</v>
      </c>
      <c r="I348" s="85" t="str">
        <f t="shared" si="54"/>
        <v>0970</v>
      </c>
      <c r="J348" s="122">
        <v>1459.9508925608866</v>
      </c>
      <c r="K348" s="122">
        <v>1526.3122967681995</v>
      </c>
      <c r="L348" s="122">
        <v>1592.6737009755125</v>
      </c>
      <c r="M348" s="89"/>
      <c r="O348" t="str">
        <f t="shared" si="55"/>
        <v>321</v>
      </c>
      <c r="P348" t="str">
        <f t="shared" si="56"/>
        <v>32</v>
      </c>
      <c r="Q348" t="str">
        <f t="shared" si="57"/>
        <v>51</v>
      </c>
      <c r="R348" t="str">
        <f t="shared" si="58"/>
        <v>97</v>
      </c>
    </row>
    <row r="349" spans="1:18" hidden="1">
      <c r="A349" s="85" t="str">
        <f>IF(C349="","",VLOOKUP('OPĆI DIO'!$C$3,'OPĆI DIO'!$L$6:$U$138,10,FALSE))</f>
        <v>08091</v>
      </c>
      <c r="B349" s="85" t="str">
        <f>IF(C349="","",VLOOKUP('OPĆI DIO'!$C$3,'OPĆI DIO'!$L$6:$U$138,9,FALSE))</f>
        <v>Agencije</v>
      </c>
      <c r="C349" s="90">
        <v>51</v>
      </c>
      <c r="D349" s="85" t="str">
        <f t="shared" si="51"/>
        <v>Pomoći EU</v>
      </c>
      <c r="E349" s="288">
        <v>3213</v>
      </c>
      <c r="F349" s="85" t="str">
        <f t="shared" si="52"/>
        <v>Stručno usavršavanje zaposlenika</v>
      </c>
      <c r="G349" s="291" t="s">
        <v>1098</v>
      </c>
      <c r="H349" s="85" t="str">
        <f t="shared" si="53"/>
        <v>EUROPSKE SNAGE SOLIDARNOSTI PROVEDBA PROGRAMA 2018. DO 2020.</v>
      </c>
      <c r="I349" s="85" t="str">
        <f t="shared" si="54"/>
        <v>0970</v>
      </c>
      <c r="J349" s="122">
        <v>2654.4561682925209</v>
      </c>
      <c r="K349" s="122">
        <v>2787.1789767071468</v>
      </c>
      <c r="L349" s="122">
        <v>2926.5379255425041</v>
      </c>
      <c r="M349" s="89"/>
      <c r="O349" t="str">
        <f t="shared" si="55"/>
        <v>321</v>
      </c>
      <c r="P349" t="str">
        <f t="shared" si="56"/>
        <v>32</v>
      </c>
      <c r="Q349" t="str">
        <f t="shared" si="57"/>
        <v>51</v>
      </c>
      <c r="R349" t="str">
        <f t="shared" si="58"/>
        <v>97</v>
      </c>
    </row>
    <row r="350" spans="1:18" hidden="1">
      <c r="A350" s="85" t="str">
        <f>IF(C350="","",VLOOKUP('OPĆI DIO'!$C$3,'OPĆI DIO'!$L$6:$U$138,10,FALSE))</f>
        <v>08091</v>
      </c>
      <c r="B350" s="85" t="str">
        <f>IF(C350="","",VLOOKUP('OPĆI DIO'!$C$3,'OPĆI DIO'!$L$6:$U$138,9,FALSE))</f>
        <v>Agencije</v>
      </c>
      <c r="C350" s="90">
        <v>51</v>
      </c>
      <c r="D350" s="85" t="str">
        <f t="shared" si="51"/>
        <v>Pomoći EU</v>
      </c>
      <c r="E350" s="288">
        <v>3214</v>
      </c>
      <c r="F350" s="85" t="str">
        <f t="shared" si="52"/>
        <v>Ostale naknade troškova zaposlenima</v>
      </c>
      <c r="G350" s="291" t="s">
        <v>1098</v>
      </c>
      <c r="H350" s="85" t="str">
        <f t="shared" si="53"/>
        <v>EUROPSKE SNAGE SOLIDARNOSTI PROVEDBA PROGRAMA 2018. DO 2020.</v>
      </c>
      <c r="I350" s="85" t="str">
        <f t="shared" si="54"/>
        <v>0970</v>
      </c>
      <c r="J350" s="122">
        <v>1327.2280841462605</v>
      </c>
      <c r="K350" s="122">
        <v>1393.5894883535734</v>
      </c>
      <c r="L350" s="122">
        <v>1463.2689627712521</v>
      </c>
      <c r="M350" s="89"/>
      <c r="O350" t="str">
        <f t="shared" si="55"/>
        <v>321</v>
      </c>
      <c r="P350" t="str">
        <f t="shared" si="56"/>
        <v>32</v>
      </c>
      <c r="Q350" t="str">
        <f t="shared" si="57"/>
        <v>51</v>
      </c>
      <c r="R350" t="str">
        <f t="shared" si="58"/>
        <v>97</v>
      </c>
    </row>
    <row r="351" spans="1:18" hidden="1">
      <c r="A351" s="85" t="str">
        <f>IF(C351="","",VLOOKUP('OPĆI DIO'!$C$3,'OPĆI DIO'!$L$6:$U$138,10,FALSE))</f>
        <v>08091</v>
      </c>
      <c r="B351" s="85" t="str">
        <f>IF(C351="","",VLOOKUP('OPĆI DIO'!$C$3,'OPĆI DIO'!$L$6:$U$138,9,FALSE))</f>
        <v>Agencije</v>
      </c>
      <c r="C351" s="90">
        <v>51</v>
      </c>
      <c r="D351" s="85" t="str">
        <f t="shared" si="51"/>
        <v>Pomoći EU</v>
      </c>
      <c r="E351" s="288">
        <v>3221</v>
      </c>
      <c r="F351" s="85" t="str">
        <f t="shared" si="52"/>
        <v>Uredski materijal i ostali materijalni rashodi</v>
      </c>
      <c r="G351" s="291" t="s">
        <v>1098</v>
      </c>
      <c r="H351" s="85" t="str">
        <f t="shared" si="53"/>
        <v>EUROPSKE SNAGE SOLIDARNOSTI PROVEDBA PROGRAMA 2018. DO 2020.</v>
      </c>
      <c r="I351" s="85" t="str">
        <f t="shared" si="54"/>
        <v>0970</v>
      </c>
      <c r="J351" s="122">
        <v>796.33685048775624</v>
      </c>
      <c r="K351" s="122">
        <v>836.15369301214412</v>
      </c>
      <c r="L351" s="122">
        <v>877.96137766275126</v>
      </c>
      <c r="M351" s="89"/>
      <c r="O351" t="str">
        <f t="shared" si="55"/>
        <v>322</v>
      </c>
      <c r="P351" t="str">
        <f t="shared" si="56"/>
        <v>32</v>
      </c>
      <c r="Q351" t="str">
        <f t="shared" si="57"/>
        <v>51</v>
      </c>
      <c r="R351" t="str">
        <f t="shared" si="58"/>
        <v>97</v>
      </c>
    </row>
    <row r="352" spans="1:18" hidden="1">
      <c r="A352" s="85" t="str">
        <f>IF(C352="","",VLOOKUP('OPĆI DIO'!$C$3,'OPĆI DIO'!$L$6:$U$138,10,FALSE))</f>
        <v>08091</v>
      </c>
      <c r="B352" s="85" t="str">
        <f>IF(C352="","",VLOOKUP('OPĆI DIO'!$C$3,'OPĆI DIO'!$L$6:$U$138,9,FALSE))</f>
        <v>Agencije</v>
      </c>
      <c r="C352" s="90">
        <v>51</v>
      </c>
      <c r="D352" s="85" t="str">
        <f t="shared" si="51"/>
        <v>Pomoći EU</v>
      </c>
      <c r="E352" s="288">
        <v>3225</v>
      </c>
      <c r="F352" s="85" t="str">
        <f t="shared" si="52"/>
        <v>Sitni inventar i auto gume</v>
      </c>
      <c r="G352" s="291" t="s">
        <v>1098</v>
      </c>
      <c r="H352" s="85" t="str">
        <f t="shared" si="53"/>
        <v>EUROPSKE SNAGE SOLIDARNOSTI PROVEDBA PROGRAMA 2018. DO 2020.</v>
      </c>
      <c r="I352" s="85" t="str">
        <f t="shared" si="54"/>
        <v>0970</v>
      </c>
      <c r="J352" s="122">
        <v>1459.9508925608866</v>
      </c>
      <c r="K352" s="122">
        <v>1526.3122967681995</v>
      </c>
      <c r="L352" s="122">
        <v>1592.6737009755125</v>
      </c>
      <c r="M352" s="89"/>
      <c r="O352" t="str">
        <f t="shared" si="55"/>
        <v>322</v>
      </c>
      <c r="P352" t="str">
        <f t="shared" si="56"/>
        <v>32</v>
      </c>
      <c r="Q352" t="str">
        <f t="shared" si="57"/>
        <v>51</v>
      </c>
      <c r="R352" t="str">
        <f t="shared" si="58"/>
        <v>97</v>
      </c>
    </row>
    <row r="353" spans="1:18" hidden="1">
      <c r="A353" s="85" t="str">
        <f>IF(C353="","",VLOOKUP('OPĆI DIO'!$C$3,'OPĆI DIO'!$L$6:$U$138,10,FALSE))</f>
        <v>08091</v>
      </c>
      <c r="B353" s="85" t="str">
        <f>IF(C353="","",VLOOKUP('OPĆI DIO'!$C$3,'OPĆI DIO'!$L$6:$U$138,9,FALSE))</f>
        <v>Agencije</v>
      </c>
      <c r="C353" s="90">
        <v>51</v>
      </c>
      <c r="D353" s="85" t="str">
        <f t="shared" si="51"/>
        <v>Pomoći EU</v>
      </c>
      <c r="E353" s="288">
        <v>3231</v>
      </c>
      <c r="F353" s="85" t="str">
        <f t="shared" si="52"/>
        <v>Usluge telefona, pošte i prijevoza</v>
      </c>
      <c r="G353" s="291" t="s">
        <v>1098</v>
      </c>
      <c r="H353" s="85" t="str">
        <f t="shared" si="53"/>
        <v>EUROPSKE SNAGE SOLIDARNOSTI PROVEDBA PROGRAMA 2018. DO 2020.</v>
      </c>
      <c r="I353" s="85" t="str">
        <f t="shared" si="54"/>
        <v>0970</v>
      </c>
      <c r="J353" s="122">
        <v>1327.2280841462605</v>
      </c>
      <c r="K353" s="122">
        <v>1393.5894883535734</v>
      </c>
      <c r="L353" s="122">
        <v>1463.2689627712521</v>
      </c>
      <c r="M353" s="89"/>
      <c r="O353" t="str">
        <f t="shared" si="55"/>
        <v>323</v>
      </c>
      <c r="P353" t="str">
        <f t="shared" si="56"/>
        <v>32</v>
      </c>
      <c r="Q353" t="str">
        <f t="shared" si="57"/>
        <v>51</v>
      </c>
      <c r="R353" t="str">
        <f t="shared" si="58"/>
        <v>97</v>
      </c>
    </row>
    <row r="354" spans="1:18" hidden="1">
      <c r="A354" s="85" t="str">
        <f>IF(C354="","",VLOOKUP('OPĆI DIO'!$C$3,'OPĆI DIO'!$L$6:$U$138,10,FALSE))</f>
        <v>08091</v>
      </c>
      <c r="B354" s="85" t="str">
        <f>IF(C354="","",VLOOKUP('OPĆI DIO'!$C$3,'OPĆI DIO'!$L$6:$U$138,9,FALSE))</f>
        <v>Agencije</v>
      </c>
      <c r="C354" s="90">
        <v>51</v>
      </c>
      <c r="D354" s="85" t="str">
        <f t="shared" si="51"/>
        <v>Pomoći EU</v>
      </c>
      <c r="E354" s="288">
        <v>3232</v>
      </c>
      <c r="F354" s="85" t="str">
        <f t="shared" si="52"/>
        <v>Usluge tekućeg i investicijskog održavanja</v>
      </c>
      <c r="G354" s="291" t="s">
        <v>1098</v>
      </c>
      <c r="H354" s="85" t="str">
        <f t="shared" si="53"/>
        <v>EUROPSKE SNAGE SOLIDARNOSTI PROVEDBA PROGRAMA 2018. DO 2020.</v>
      </c>
      <c r="I354" s="85" t="str">
        <f t="shared" si="54"/>
        <v>0970</v>
      </c>
      <c r="J354" s="122">
        <v>1459.9508925608866</v>
      </c>
      <c r="K354" s="122">
        <v>1526.3122967681995</v>
      </c>
      <c r="L354" s="122">
        <v>1592.6737009755125</v>
      </c>
      <c r="M354" s="89"/>
      <c r="O354" t="str">
        <f t="shared" si="55"/>
        <v>323</v>
      </c>
      <c r="P354" t="str">
        <f t="shared" si="56"/>
        <v>32</v>
      </c>
      <c r="Q354" t="str">
        <f t="shared" si="57"/>
        <v>51</v>
      </c>
      <c r="R354" t="str">
        <f t="shared" si="58"/>
        <v>97</v>
      </c>
    </row>
    <row r="355" spans="1:18" hidden="1">
      <c r="A355" s="85" t="str">
        <f>IF(C355="","",VLOOKUP('OPĆI DIO'!$C$3,'OPĆI DIO'!$L$6:$U$138,10,FALSE))</f>
        <v>08091</v>
      </c>
      <c r="B355" s="85" t="str">
        <f>IF(C355="","",VLOOKUP('OPĆI DIO'!$C$3,'OPĆI DIO'!$L$6:$U$138,9,FALSE))</f>
        <v>Agencije</v>
      </c>
      <c r="C355" s="90">
        <v>51</v>
      </c>
      <c r="D355" s="85" t="str">
        <f t="shared" si="51"/>
        <v>Pomoći EU</v>
      </c>
      <c r="E355" s="288">
        <v>3233</v>
      </c>
      <c r="F355" s="85" t="str">
        <f t="shared" si="52"/>
        <v>Usluge promidžbe i informiranja</v>
      </c>
      <c r="G355" s="291" t="s">
        <v>1098</v>
      </c>
      <c r="H355" s="85" t="str">
        <f t="shared" si="53"/>
        <v>EUROPSKE SNAGE SOLIDARNOSTI PROVEDBA PROGRAMA 2018. DO 2020.</v>
      </c>
      <c r="I355" s="85" t="str">
        <f t="shared" si="54"/>
        <v>0970</v>
      </c>
      <c r="J355" s="122">
        <v>33313.424912071139</v>
      </c>
      <c r="K355" s="122">
        <v>34979.096157674692</v>
      </c>
      <c r="L355" s="122">
        <v>36728.050965558432</v>
      </c>
      <c r="M355" s="89"/>
      <c r="O355" t="str">
        <f t="shared" si="55"/>
        <v>323</v>
      </c>
      <c r="P355" t="str">
        <f t="shared" si="56"/>
        <v>32</v>
      </c>
      <c r="Q355" t="str">
        <f t="shared" si="57"/>
        <v>51</v>
      </c>
      <c r="R355" t="str">
        <f t="shared" si="58"/>
        <v>97</v>
      </c>
    </row>
    <row r="356" spans="1:18" hidden="1">
      <c r="A356" s="85" t="str">
        <f>IF(C356="","",VLOOKUP('OPĆI DIO'!$C$3,'OPĆI DIO'!$L$6:$U$138,10,FALSE))</f>
        <v>08091</v>
      </c>
      <c r="B356" s="85" t="str">
        <f>IF(C356="","",VLOOKUP('OPĆI DIO'!$C$3,'OPĆI DIO'!$L$6:$U$138,9,FALSE))</f>
        <v>Agencije</v>
      </c>
      <c r="C356" s="90">
        <v>51</v>
      </c>
      <c r="D356" s="85" t="str">
        <f t="shared" si="51"/>
        <v>Pomoći EU</v>
      </c>
      <c r="E356" s="288">
        <v>3234</v>
      </c>
      <c r="F356" s="85" t="str">
        <f t="shared" si="52"/>
        <v>Komunalne usluge</v>
      </c>
      <c r="G356" s="291" t="s">
        <v>1098</v>
      </c>
      <c r="H356" s="85" t="str">
        <f t="shared" si="53"/>
        <v>EUROPSKE SNAGE SOLIDARNOSTI PROVEDBA PROGRAMA 2018. DO 2020.</v>
      </c>
      <c r="I356" s="85" t="str">
        <f t="shared" si="54"/>
        <v>0970</v>
      </c>
      <c r="J356" s="122">
        <v>2787.1789767071468</v>
      </c>
      <c r="K356" s="122">
        <v>2919.9017851217732</v>
      </c>
      <c r="L356" s="122">
        <v>2986.2631893290859</v>
      </c>
      <c r="M356" s="89"/>
      <c r="O356" t="str">
        <f t="shared" si="55"/>
        <v>323</v>
      </c>
      <c r="P356" t="str">
        <f t="shared" si="56"/>
        <v>32</v>
      </c>
      <c r="Q356" t="str">
        <f t="shared" si="57"/>
        <v>51</v>
      </c>
      <c r="R356" t="str">
        <f t="shared" si="58"/>
        <v>97</v>
      </c>
    </row>
    <row r="357" spans="1:18" hidden="1">
      <c r="A357" s="85" t="str">
        <f>IF(C357="","",VLOOKUP('OPĆI DIO'!$C$3,'OPĆI DIO'!$L$6:$U$138,10,FALSE))</f>
        <v>08091</v>
      </c>
      <c r="B357" s="85" t="str">
        <f>IF(C357="","",VLOOKUP('OPĆI DIO'!$C$3,'OPĆI DIO'!$L$6:$U$138,9,FALSE))</f>
        <v>Agencije</v>
      </c>
      <c r="C357" s="90">
        <v>51</v>
      </c>
      <c r="D357" s="85" t="str">
        <f t="shared" si="51"/>
        <v>Pomoći EU</v>
      </c>
      <c r="E357" s="288">
        <v>3235</v>
      </c>
      <c r="F357" s="85" t="str">
        <f t="shared" si="52"/>
        <v>Zakupnine i najamnine</v>
      </c>
      <c r="G357" s="291" t="s">
        <v>1098</v>
      </c>
      <c r="H357" s="85" t="str">
        <f t="shared" si="53"/>
        <v>EUROPSKE SNAGE SOLIDARNOSTI PROVEDBA PROGRAMA 2018. DO 2020.</v>
      </c>
      <c r="I357" s="85" t="str">
        <f t="shared" si="54"/>
        <v>0970</v>
      </c>
      <c r="J357" s="122">
        <v>1327.2280841462605</v>
      </c>
      <c r="K357" s="122">
        <v>1393.5894883535734</v>
      </c>
      <c r="L357" s="122">
        <v>1463.2689627712521</v>
      </c>
      <c r="M357" s="89"/>
      <c r="O357" t="str">
        <f t="shared" si="55"/>
        <v>323</v>
      </c>
      <c r="P357" t="str">
        <f t="shared" si="56"/>
        <v>32</v>
      </c>
      <c r="Q357" t="str">
        <f t="shared" si="57"/>
        <v>51</v>
      </c>
      <c r="R357" t="str">
        <f t="shared" si="58"/>
        <v>97</v>
      </c>
    </row>
    <row r="358" spans="1:18" hidden="1">
      <c r="A358" s="85" t="str">
        <f>IF(C358="","",VLOOKUP('OPĆI DIO'!$C$3,'OPĆI DIO'!$L$6:$U$138,10,FALSE))</f>
        <v>08091</v>
      </c>
      <c r="B358" s="85" t="str">
        <f>IF(C358="","",VLOOKUP('OPĆI DIO'!$C$3,'OPĆI DIO'!$L$6:$U$138,9,FALSE))</f>
        <v>Agencije</v>
      </c>
      <c r="C358" s="90">
        <v>51</v>
      </c>
      <c r="D358" s="85" t="str">
        <f t="shared" si="51"/>
        <v>Pomoći EU</v>
      </c>
      <c r="E358" s="288">
        <v>3236</v>
      </c>
      <c r="F358" s="85" t="str">
        <f t="shared" si="52"/>
        <v>Zdravstvene i veterinarske usluge</v>
      </c>
      <c r="G358" s="291" t="s">
        <v>1098</v>
      </c>
      <c r="H358" s="85" t="str">
        <f t="shared" si="53"/>
        <v>EUROPSKE SNAGE SOLIDARNOSTI PROVEDBA PROGRAMA 2018. DO 2020.</v>
      </c>
      <c r="I358" s="85" t="str">
        <f t="shared" si="54"/>
        <v>0970</v>
      </c>
      <c r="J358" s="122">
        <v>1327.2280841462605</v>
      </c>
      <c r="K358" s="122">
        <v>1459.9508925608866</v>
      </c>
      <c r="L358" s="122">
        <v>1526.3122967681995</v>
      </c>
      <c r="M358" s="89"/>
      <c r="O358" t="str">
        <f t="shared" si="55"/>
        <v>323</v>
      </c>
      <c r="P358" t="str">
        <f t="shared" si="56"/>
        <v>32</v>
      </c>
      <c r="Q358" t="str">
        <f t="shared" si="57"/>
        <v>51</v>
      </c>
      <c r="R358" t="str">
        <f t="shared" si="58"/>
        <v>97</v>
      </c>
    </row>
    <row r="359" spans="1:18" hidden="1">
      <c r="A359" s="85" t="str">
        <f>IF(C359="","",VLOOKUP('OPĆI DIO'!$C$3,'OPĆI DIO'!$L$6:$U$138,10,FALSE))</f>
        <v>08091</v>
      </c>
      <c r="B359" s="85" t="str">
        <f>IF(C359="","",VLOOKUP('OPĆI DIO'!$C$3,'OPĆI DIO'!$L$6:$U$138,9,FALSE))</f>
        <v>Agencije</v>
      </c>
      <c r="C359" s="90">
        <v>51</v>
      </c>
      <c r="D359" s="85" t="str">
        <f t="shared" si="51"/>
        <v>Pomoći EU</v>
      </c>
      <c r="E359" s="288">
        <v>3237</v>
      </c>
      <c r="F359" s="85" t="str">
        <f t="shared" si="52"/>
        <v>Intelektualne i osobne usluge</v>
      </c>
      <c r="G359" s="291" t="s">
        <v>1098</v>
      </c>
      <c r="H359" s="85" t="str">
        <f t="shared" si="53"/>
        <v>EUROPSKE SNAGE SOLIDARNOSTI PROVEDBA PROGRAMA 2018. DO 2020.</v>
      </c>
      <c r="I359" s="85" t="str">
        <f t="shared" si="54"/>
        <v>0970</v>
      </c>
      <c r="J359" s="122">
        <v>42471.298692680335</v>
      </c>
      <c r="K359" s="122">
        <v>44594.863627314349</v>
      </c>
      <c r="L359" s="122">
        <v>46824.606808680066</v>
      </c>
      <c r="M359" s="89"/>
      <c r="O359" t="str">
        <f t="shared" si="55"/>
        <v>323</v>
      </c>
      <c r="P359" t="str">
        <f t="shared" si="56"/>
        <v>32</v>
      </c>
      <c r="Q359" t="str">
        <f t="shared" si="57"/>
        <v>51</v>
      </c>
      <c r="R359" t="str">
        <f t="shared" si="58"/>
        <v>97</v>
      </c>
    </row>
    <row r="360" spans="1:18" hidden="1">
      <c r="A360" s="85" t="str">
        <f>IF(C360="","",VLOOKUP('OPĆI DIO'!$C$3,'OPĆI DIO'!$L$6:$U$138,10,FALSE))</f>
        <v>08091</v>
      </c>
      <c r="B360" s="85" t="str">
        <f>IF(C360="","",VLOOKUP('OPĆI DIO'!$C$3,'OPĆI DIO'!$L$6:$U$138,9,FALSE))</f>
        <v>Agencije</v>
      </c>
      <c r="C360" s="90">
        <v>51</v>
      </c>
      <c r="D360" s="85" t="str">
        <f t="shared" si="51"/>
        <v>Pomoći EU</v>
      </c>
      <c r="E360" s="288">
        <v>3238</v>
      </c>
      <c r="F360" s="85" t="str">
        <f t="shared" si="52"/>
        <v>Računalne usluge</v>
      </c>
      <c r="G360" s="291" t="s">
        <v>1098</v>
      </c>
      <c r="H360" s="85" t="str">
        <f t="shared" si="53"/>
        <v>EUROPSKE SNAGE SOLIDARNOSTI PROVEDBA PROGRAMA 2018. DO 2020.</v>
      </c>
      <c r="I360" s="85" t="str">
        <f t="shared" si="54"/>
        <v>0970</v>
      </c>
      <c r="J360" s="122">
        <v>1990.8421262193906</v>
      </c>
      <c r="K360" s="122">
        <v>2090.3842325303604</v>
      </c>
      <c r="L360" s="122">
        <v>2194.9034441568783</v>
      </c>
      <c r="M360" s="89"/>
      <c r="O360" t="str">
        <f t="shared" si="55"/>
        <v>323</v>
      </c>
      <c r="P360" t="str">
        <f t="shared" si="56"/>
        <v>32</v>
      </c>
      <c r="Q360" t="str">
        <f t="shared" si="57"/>
        <v>51</v>
      </c>
      <c r="R360" t="str">
        <f t="shared" si="58"/>
        <v>97</v>
      </c>
    </row>
    <row r="361" spans="1:18" hidden="1">
      <c r="A361" s="85" t="str">
        <f>IF(C361="","",VLOOKUP('OPĆI DIO'!$C$3,'OPĆI DIO'!$L$6:$U$138,10,FALSE))</f>
        <v>08091</v>
      </c>
      <c r="B361" s="85" t="str">
        <f>IF(C361="","",VLOOKUP('OPĆI DIO'!$C$3,'OPĆI DIO'!$L$6:$U$138,9,FALSE))</f>
        <v>Agencije</v>
      </c>
      <c r="C361" s="90">
        <v>51</v>
      </c>
      <c r="D361" s="85" t="str">
        <f t="shared" si="51"/>
        <v>Pomoći EU</v>
      </c>
      <c r="E361" s="288">
        <v>3239</v>
      </c>
      <c r="F361" s="85" t="str">
        <f t="shared" si="52"/>
        <v>Ostale usluge</v>
      </c>
      <c r="G361" s="291" t="s">
        <v>1098</v>
      </c>
      <c r="H361" s="85" t="str">
        <f t="shared" si="53"/>
        <v>EUROPSKE SNAGE SOLIDARNOSTI PROVEDBA PROGRAMA 2018. DO 2020.</v>
      </c>
      <c r="I361" s="85" t="str">
        <f t="shared" si="54"/>
        <v>0970</v>
      </c>
      <c r="J361" s="122">
        <v>2654.4561682925209</v>
      </c>
      <c r="K361" s="122">
        <v>2787.1789767071468</v>
      </c>
      <c r="L361" s="122">
        <v>2926.5379255425041</v>
      </c>
      <c r="M361" s="89"/>
      <c r="O361" t="str">
        <f t="shared" si="55"/>
        <v>323</v>
      </c>
      <c r="P361" t="str">
        <f t="shared" si="56"/>
        <v>32</v>
      </c>
      <c r="Q361" t="str">
        <f t="shared" si="57"/>
        <v>51</v>
      </c>
      <c r="R361" t="str">
        <f t="shared" si="58"/>
        <v>97</v>
      </c>
    </row>
    <row r="362" spans="1:18" hidden="1">
      <c r="A362" s="85" t="str">
        <f>IF(C362="","",VLOOKUP('OPĆI DIO'!$C$3,'OPĆI DIO'!$L$6:$U$138,10,FALSE))</f>
        <v>08091</v>
      </c>
      <c r="B362" s="85" t="str">
        <f>IF(C362="","",VLOOKUP('OPĆI DIO'!$C$3,'OPĆI DIO'!$L$6:$U$138,9,FALSE))</f>
        <v>Agencije</v>
      </c>
      <c r="C362" s="90">
        <v>51</v>
      </c>
      <c r="D362" s="85" t="str">
        <f t="shared" si="51"/>
        <v>Pomoći EU</v>
      </c>
      <c r="E362" s="288">
        <v>3241</v>
      </c>
      <c r="F362" s="85" t="str">
        <f t="shared" si="52"/>
        <v>Naknade troškova osobama izvan radnog odnosa</v>
      </c>
      <c r="G362" s="291" t="s">
        <v>1098</v>
      </c>
      <c r="H362" s="85" t="str">
        <f t="shared" si="53"/>
        <v>EUROPSKE SNAGE SOLIDARNOSTI PROVEDBA PROGRAMA 2018. DO 2020.</v>
      </c>
      <c r="I362" s="85" t="str">
        <f t="shared" si="54"/>
        <v>0970</v>
      </c>
      <c r="J362" s="122">
        <v>2654.4561682925209</v>
      </c>
      <c r="K362" s="122">
        <v>2787.1789767071468</v>
      </c>
      <c r="L362" s="122">
        <v>2926.5379255425041</v>
      </c>
      <c r="M362" s="89"/>
      <c r="O362" t="str">
        <f t="shared" si="55"/>
        <v>324</v>
      </c>
      <c r="P362" t="str">
        <f t="shared" si="56"/>
        <v>32</v>
      </c>
      <c r="Q362" t="str">
        <f t="shared" si="57"/>
        <v>51</v>
      </c>
      <c r="R362" t="str">
        <f t="shared" si="58"/>
        <v>97</v>
      </c>
    </row>
    <row r="363" spans="1:18" hidden="1">
      <c r="A363" s="85" t="str">
        <f>IF(C363="","",VLOOKUP('OPĆI DIO'!$C$3,'OPĆI DIO'!$L$6:$U$138,10,FALSE))</f>
        <v>08091</v>
      </c>
      <c r="B363" s="85" t="str">
        <f>IF(C363="","",VLOOKUP('OPĆI DIO'!$C$3,'OPĆI DIO'!$L$6:$U$138,9,FALSE))</f>
        <v>Agencije</v>
      </c>
      <c r="C363" s="90">
        <v>51</v>
      </c>
      <c r="D363" s="85" t="str">
        <f t="shared" si="51"/>
        <v>Pomoći EU</v>
      </c>
      <c r="E363" s="288">
        <v>3293</v>
      </c>
      <c r="F363" s="85" t="str">
        <f t="shared" si="52"/>
        <v>Reprezentacija</v>
      </c>
      <c r="G363" s="291" t="s">
        <v>1098</v>
      </c>
      <c r="H363" s="85" t="str">
        <f t="shared" si="53"/>
        <v>EUROPSKE SNAGE SOLIDARNOSTI PROVEDBA PROGRAMA 2018. DO 2020.</v>
      </c>
      <c r="I363" s="85" t="str">
        <f t="shared" si="54"/>
        <v>0970</v>
      </c>
      <c r="J363" s="122">
        <v>7963.3685048775624</v>
      </c>
      <c r="K363" s="122">
        <v>8361.5369301214414</v>
      </c>
      <c r="L363" s="122">
        <v>8779.6137766275133</v>
      </c>
      <c r="M363" s="89"/>
      <c r="O363" t="str">
        <f t="shared" si="55"/>
        <v>329</v>
      </c>
      <c r="P363" t="str">
        <f t="shared" si="56"/>
        <v>32</v>
      </c>
      <c r="Q363" t="str">
        <f t="shared" si="57"/>
        <v>51</v>
      </c>
      <c r="R363" t="str">
        <f t="shared" si="58"/>
        <v>97</v>
      </c>
    </row>
    <row r="364" spans="1:18" hidden="1">
      <c r="A364" s="85" t="str">
        <f>IF(C364="","",VLOOKUP('OPĆI DIO'!$C$3,'OPĆI DIO'!$L$6:$U$138,10,FALSE))</f>
        <v>08091</v>
      </c>
      <c r="B364" s="85" t="str">
        <f>IF(C364="","",VLOOKUP('OPĆI DIO'!$C$3,'OPĆI DIO'!$L$6:$U$138,9,FALSE))</f>
        <v>Agencije</v>
      </c>
      <c r="C364" s="90">
        <v>51</v>
      </c>
      <c r="D364" s="85" t="str">
        <f t="shared" si="51"/>
        <v>Pomoći EU</v>
      </c>
      <c r="E364" s="288">
        <v>3294</v>
      </c>
      <c r="F364" s="85" t="str">
        <f t="shared" si="52"/>
        <v>Članarine i norme</v>
      </c>
      <c r="G364" s="291" t="s">
        <v>1098</v>
      </c>
      <c r="H364" s="85" t="str">
        <f t="shared" si="53"/>
        <v>EUROPSKE SNAGE SOLIDARNOSTI PROVEDBA PROGRAMA 2018. DO 2020.</v>
      </c>
      <c r="I364" s="85" t="str">
        <f t="shared" si="54"/>
        <v>0970</v>
      </c>
      <c r="J364" s="122">
        <v>1327.2280841462605</v>
      </c>
      <c r="K364" s="122">
        <v>1393.5894883535734</v>
      </c>
      <c r="L364" s="122">
        <v>1463.2689627712521</v>
      </c>
      <c r="M364" s="89"/>
      <c r="O364" t="str">
        <f t="shared" si="55"/>
        <v>329</v>
      </c>
      <c r="P364" t="str">
        <f t="shared" si="56"/>
        <v>32</v>
      </c>
      <c r="Q364" t="str">
        <f t="shared" si="57"/>
        <v>51</v>
      </c>
      <c r="R364" t="str">
        <f t="shared" si="58"/>
        <v>97</v>
      </c>
    </row>
    <row r="365" spans="1:18" hidden="1">
      <c r="A365" s="85" t="str">
        <f>IF(C365="","",VLOOKUP('OPĆI DIO'!$C$3,'OPĆI DIO'!$L$6:$U$138,10,FALSE))</f>
        <v>08091</v>
      </c>
      <c r="B365" s="85" t="str">
        <f>IF(C365="","",VLOOKUP('OPĆI DIO'!$C$3,'OPĆI DIO'!$L$6:$U$138,9,FALSE))</f>
        <v>Agencije</v>
      </c>
      <c r="C365" s="90">
        <v>51</v>
      </c>
      <c r="D365" s="85" t="str">
        <f t="shared" si="51"/>
        <v>Pomoći EU</v>
      </c>
      <c r="E365" s="288">
        <v>3299</v>
      </c>
      <c r="F365" s="85" t="str">
        <f t="shared" si="52"/>
        <v>Ostali nespomenuti rashodi poslovanja</v>
      </c>
      <c r="G365" s="291" t="s">
        <v>1098</v>
      </c>
      <c r="H365" s="85" t="str">
        <f t="shared" si="53"/>
        <v>EUROPSKE SNAGE SOLIDARNOSTI PROVEDBA PROGRAMA 2018. DO 2020.</v>
      </c>
      <c r="I365" s="85" t="str">
        <f t="shared" si="54"/>
        <v>0970</v>
      </c>
      <c r="J365" s="122">
        <v>2654.4561682925209</v>
      </c>
      <c r="K365" s="122">
        <v>2787.1789767071468</v>
      </c>
      <c r="L365" s="122">
        <v>2926.5379255425041</v>
      </c>
      <c r="M365" s="89"/>
      <c r="O365" t="str">
        <f t="shared" si="55"/>
        <v>329</v>
      </c>
      <c r="P365" t="str">
        <f t="shared" si="56"/>
        <v>32</v>
      </c>
      <c r="Q365" t="str">
        <f t="shared" si="57"/>
        <v>51</v>
      </c>
      <c r="R365" t="str">
        <f t="shared" si="58"/>
        <v>97</v>
      </c>
    </row>
    <row r="366" spans="1:18" hidden="1">
      <c r="A366" s="85" t="str">
        <f>IF(C366="","",VLOOKUP('OPĆI DIO'!$C$3,'OPĆI DIO'!$L$6:$U$138,10,FALSE))</f>
        <v>08091</v>
      </c>
      <c r="B366" s="85" t="str">
        <f>IF(C366="","",VLOOKUP('OPĆI DIO'!$C$3,'OPĆI DIO'!$L$6:$U$138,9,FALSE))</f>
        <v>Agencije</v>
      </c>
      <c r="C366" s="90">
        <v>51</v>
      </c>
      <c r="D366" s="85" t="str">
        <f t="shared" si="51"/>
        <v>Pomoći EU</v>
      </c>
      <c r="E366" s="288">
        <v>4221</v>
      </c>
      <c r="F366" s="85" t="str">
        <f t="shared" si="52"/>
        <v>Uredska oprema i namještaj</v>
      </c>
      <c r="G366" s="291" t="s">
        <v>1098</v>
      </c>
      <c r="H366" s="85" t="str">
        <f t="shared" si="53"/>
        <v>EUROPSKE SNAGE SOLIDARNOSTI PROVEDBA PROGRAMA 2018. DO 2020.</v>
      </c>
      <c r="I366" s="85" t="str">
        <f t="shared" si="54"/>
        <v>0970</v>
      </c>
      <c r="J366" s="122">
        <v>1327.2280841462605</v>
      </c>
      <c r="K366" s="122">
        <v>1393.5894883535734</v>
      </c>
      <c r="L366" s="122">
        <v>1463.2689627712521</v>
      </c>
      <c r="M366" s="89"/>
      <c r="O366" t="str">
        <f t="shared" si="55"/>
        <v>422</v>
      </c>
      <c r="P366" t="str">
        <f t="shared" si="56"/>
        <v>42</v>
      </c>
      <c r="Q366" t="str">
        <f t="shared" si="57"/>
        <v>51</v>
      </c>
      <c r="R366" t="str">
        <f t="shared" si="58"/>
        <v>97</v>
      </c>
    </row>
    <row r="367" spans="1:18" hidden="1">
      <c r="A367" s="85" t="str">
        <f>IF(C367="","",VLOOKUP('OPĆI DIO'!$C$3,'OPĆI DIO'!$L$6:$U$138,10,FALSE))</f>
        <v>08091</v>
      </c>
      <c r="B367" s="85" t="str">
        <f>IF(C367="","",VLOOKUP('OPĆI DIO'!$C$3,'OPĆI DIO'!$L$6:$U$138,9,FALSE))</f>
        <v>Agencije</v>
      </c>
      <c r="C367" s="90">
        <v>51</v>
      </c>
      <c r="D367" s="85" t="str">
        <f t="shared" si="51"/>
        <v>Pomoći EU</v>
      </c>
      <c r="E367" s="288">
        <v>4262</v>
      </c>
      <c r="F367" s="85" t="str">
        <f t="shared" si="52"/>
        <v>Ulaganja u računalne programe</v>
      </c>
      <c r="G367" s="291" t="s">
        <v>1098</v>
      </c>
      <c r="H367" s="85" t="str">
        <f t="shared" si="53"/>
        <v>EUROPSKE SNAGE SOLIDARNOSTI PROVEDBA PROGRAMA 2018. DO 2020.</v>
      </c>
      <c r="I367" s="85" t="str">
        <f t="shared" si="54"/>
        <v>0970</v>
      </c>
      <c r="J367" s="122">
        <v>2654.4561682925209</v>
      </c>
      <c r="K367" s="122">
        <v>2787.1789767071468</v>
      </c>
      <c r="L367" s="122">
        <v>2926.5379255425041</v>
      </c>
      <c r="M367" s="89"/>
      <c r="O367" t="str">
        <f t="shared" si="55"/>
        <v>426</v>
      </c>
      <c r="P367" t="str">
        <f t="shared" si="56"/>
        <v>42</v>
      </c>
      <c r="Q367" t="str">
        <f t="shared" si="57"/>
        <v>51</v>
      </c>
      <c r="R367" t="str">
        <f t="shared" si="58"/>
        <v>97</v>
      </c>
    </row>
    <row r="368" spans="1:18">
      <c r="A368" s="85" t="str">
        <f>IF(C368="","",VLOOKUP('OPĆI DIO'!$C$3,'OPĆI DIO'!$L$6:$U$138,10,FALSE))</f>
        <v>08091</v>
      </c>
      <c r="B368" s="85" t="str">
        <f>IF(C368="","",VLOOKUP('OPĆI DIO'!$C$3,'OPĆI DIO'!$L$6:$U$138,9,FALSE))</f>
        <v>Agencije</v>
      </c>
      <c r="C368" s="90">
        <v>52</v>
      </c>
      <c r="D368" s="85" t="str">
        <f t="shared" si="51"/>
        <v>Ostale pomoći</v>
      </c>
      <c r="E368" s="292">
        <v>3211</v>
      </c>
      <c r="F368" s="85" t="str">
        <f t="shared" si="52"/>
        <v>Službena putovanja</v>
      </c>
      <c r="G368" s="292" t="s">
        <v>1098</v>
      </c>
      <c r="H368" s="85" t="str">
        <f t="shared" si="53"/>
        <v>EUROPSKE SNAGE SOLIDARNOSTI PROVEDBA PROGRAMA 2018. DO 2020.</v>
      </c>
      <c r="I368" s="85" t="str">
        <f t="shared" si="54"/>
        <v>0970</v>
      </c>
      <c r="J368" s="122">
        <v>663.61404207313024</v>
      </c>
      <c r="K368" s="122">
        <v>0</v>
      </c>
      <c r="L368" s="122">
        <v>0</v>
      </c>
      <c r="M368" s="89"/>
      <c r="O368" t="str">
        <f t="shared" si="55"/>
        <v>321</v>
      </c>
      <c r="P368" t="str">
        <f t="shared" si="56"/>
        <v>32</v>
      </c>
      <c r="Q368" t="str">
        <f t="shared" si="57"/>
        <v>52</v>
      </c>
      <c r="R368" t="str">
        <f t="shared" si="58"/>
        <v>97</v>
      </c>
    </row>
    <row r="369" spans="1:18">
      <c r="A369" s="85" t="str">
        <f>IF(C369="","",VLOOKUP('OPĆI DIO'!$C$3,'OPĆI DIO'!$L$6:$U$138,10,FALSE))</f>
        <v>08091</v>
      </c>
      <c r="B369" s="85" t="str">
        <f>IF(C369="","",VLOOKUP('OPĆI DIO'!$C$3,'OPĆI DIO'!$L$6:$U$138,9,FALSE))</f>
        <v>Agencije</v>
      </c>
      <c r="C369" s="90">
        <v>52</v>
      </c>
      <c r="D369" s="85" t="str">
        <f t="shared" si="51"/>
        <v>Ostale pomoći</v>
      </c>
      <c r="E369" s="292">
        <v>3235</v>
      </c>
      <c r="F369" s="85" t="str">
        <f t="shared" si="52"/>
        <v>Zakupnine i najamnine</v>
      </c>
      <c r="G369" s="292" t="s">
        <v>1098</v>
      </c>
      <c r="H369" s="85" t="str">
        <f t="shared" si="53"/>
        <v>EUROPSKE SNAGE SOLIDARNOSTI PROVEDBA PROGRAMA 2018. DO 2020.</v>
      </c>
      <c r="I369" s="85" t="str">
        <f t="shared" si="54"/>
        <v>0970</v>
      </c>
      <c r="J369" s="122">
        <v>1327.2280841462605</v>
      </c>
      <c r="K369" s="122">
        <v>0</v>
      </c>
      <c r="L369" s="122">
        <v>0</v>
      </c>
      <c r="M369" s="89"/>
      <c r="O369" t="str">
        <f t="shared" si="55"/>
        <v>323</v>
      </c>
      <c r="P369" t="str">
        <f t="shared" si="56"/>
        <v>32</v>
      </c>
      <c r="Q369" t="str">
        <f t="shared" si="57"/>
        <v>52</v>
      </c>
      <c r="R369" t="str">
        <f t="shared" si="58"/>
        <v>97</v>
      </c>
    </row>
    <row r="370" spans="1:18">
      <c r="A370" s="85" t="str">
        <f>IF(C370="","",VLOOKUP('OPĆI DIO'!$C$3,'OPĆI DIO'!$L$6:$U$138,10,FALSE))</f>
        <v>08091</v>
      </c>
      <c r="B370" s="85" t="str">
        <f>IF(C370="","",VLOOKUP('OPĆI DIO'!$C$3,'OPĆI DIO'!$L$6:$U$138,9,FALSE))</f>
        <v>Agencije</v>
      </c>
      <c r="C370" s="90">
        <v>52</v>
      </c>
      <c r="D370" s="85" t="str">
        <f t="shared" si="51"/>
        <v>Ostale pomoći</v>
      </c>
      <c r="E370" s="292">
        <v>3239</v>
      </c>
      <c r="F370" s="85" t="str">
        <f t="shared" si="52"/>
        <v>Ostale usluge</v>
      </c>
      <c r="G370" s="292" t="s">
        <v>1098</v>
      </c>
      <c r="H370" s="85" t="str">
        <f t="shared" si="53"/>
        <v>EUROPSKE SNAGE SOLIDARNOSTI PROVEDBA PROGRAMA 2018. DO 2020.</v>
      </c>
      <c r="I370" s="85" t="str">
        <f t="shared" si="54"/>
        <v>0970</v>
      </c>
      <c r="J370" s="122">
        <v>663.61404207313024</v>
      </c>
      <c r="K370" s="122">
        <v>0</v>
      </c>
      <c r="L370" s="122">
        <v>0</v>
      </c>
      <c r="M370" s="89"/>
      <c r="O370" t="str">
        <f t="shared" si="55"/>
        <v>323</v>
      </c>
      <c r="P370" t="str">
        <f t="shared" si="56"/>
        <v>32</v>
      </c>
      <c r="Q370" t="str">
        <f t="shared" si="57"/>
        <v>52</v>
      </c>
      <c r="R370" t="str">
        <f t="shared" si="58"/>
        <v>97</v>
      </c>
    </row>
    <row r="371" spans="1:18">
      <c r="A371" s="85" t="str">
        <f>IF(C371="","",VLOOKUP('OPĆI DIO'!$C$3,'OPĆI DIO'!$L$6:$U$138,10,FALSE))</f>
        <v>08091</v>
      </c>
      <c r="B371" s="85" t="str">
        <f>IF(C371="","",VLOOKUP('OPĆI DIO'!$C$3,'OPĆI DIO'!$L$6:$U$138,9,FALSE))</f>
        <v>Agencije</v>
      </c>
      <c r="C371" s="90">
        <v>52</v>
      </c>
      <c r="D371" s="85" t="str">
        <f t="shared" si="51"/>
        <v>Ostale pomoći</v>
      </c>
      <c r="E371" s="292">
        <v>3241</v>
      </c>
      <c r="F371" s="85" t="str">
        <f t="shared" si="52"/>
        <v>Naknade troškova osobama izvan radnog odnosa</v>
      </c>
      <c r="G371" s="292" t="s">
        <v>1098</v>
      </c>
      <c r="H371" s="85" t="str">
        <f t="shared" si="53"/>
        <v>EUROPSKE SNAGE SOLIDARNOSTI PROVEDBA PROGRAMA 2018. DO 2020.</v>
      </c>
      <c r="I371" s="85" t="str">
        <f t="shared" si="54"/>
        <v>0970</v>
      </c>
      <c r="J371" s="122">
        <v>663.61404207313024</v>
      </c>
      <c r="K371" s="122">
        <v>0</v>
      </c>
      <c r="L371" s="122">
        <v>0</v>
      </c>
      <c r="M371" s="89"/>
      <c r="O371" t="str">
        <f t="shared" si="55"/>
        <v>324</v>
      </c>
      <c r="P371" t="str">
        <f t="shared" si="56"/>
        <v>32</v>
      </c>
      <c r="Q371" t="str">
        <f t="shared" si="57"/>
        <v>52</v>
      </c>
      <c r="R371" t="str">
        <f t="shared" si="58"/>
        <v>97</v>
      </c>
    </row>
    <row r="372" spans="1:18" hidden="1">
      <c r="A372" s="85" t="str">
        <f>IF(C372="","",VLOOKUP('OPĆI DIO'!$C$3,'OPĆI DIO'!$L$6:$U$138,10,FALSE))</f>
        <v>08091</v>
      </c>
      <c r="B372" s="85" t="str">
        <f>IF(C372="","",VLOOKUP('OPĆI DIO'!$C$3,'OPĆI DIO'!$L$6:$U$138,9,FALSE))</f>
        <v>Agencije</v>
      </c>
      <c r="C372" s="90">
        <v>51</v>
      </c>
      <c r="D372" s="85" t="str">
        <f t="shared" si="51"/>
        <v>Pomoći EU</v>
      </c>
      <c r="E372" s="291">
        <v>3211</v>
      </c>
      <c r="F372" s="85" t="str">
        <f t="shared" si="52"/>
        <v>Službena putovanja</v>
      </c>
      <c r="G372" s="291" t="s">
        <v>3515</v>
      </c>
      <c r="H372" s="85" t="str">
        <f t="shared" si="53"/>
        <v>PROVEDBA EUROPASS I EUROGUIDANCE</v>
      </c>
      <c r="I372" s="85" t="str">
        <f t="shared" si="54"/>
        <v>0970</v>
      </c>
      <c r="J372" s="122">
        <v>18010.485101864753</v>
      </c>
      <c r="K372" s="122">
        <v>18911.009356957991</v>
      </c>
      <c r="L372" s="122">
        <v>19856.559824805892</v>
      </c>
      <c r="M372" s="89"/>
      <c r="O372" t="str">
        <f t="shared" si="55"/>
        <v>321</v>
      </c>
      <c r="P372" t="str">
        <f t="shared" si="56"/>
        <v>32</v>
      </c>
      <c r="Q372" t="str">
        <f t="shared" si="57"/>
        <v>51</v>
      </c>
      <c r="R372" t="str">
        <f t="shared" si="58"/>
        <v>97</v>
      </c>
    </row>
    <row r="373" spans="1:18" hidden="1">
      <c r="A373" s="85" t="str">
        <f>IF(C373="","",VLOOKUP('OPĆI DIO'!$C$3,'OPĆI DIO'!$L$6:$U$138,10,FALSE))</f>
        <v>08091</v>
      </c>
      <c r="B373" s="85" t="str">
        <f>IF(C373="","",VLOOKUP('OPĆI DIO'!$C$3,'OPĆI DIO'!$L$6:$U$138,9,FALSE))</f>
        <v>Agencije</v>
      </c>
      <c r="C373" s="90">
        <v>51</v>
      </c>
      <c r="D373" s="85" t="str">
        <f t="shared" si="51"/>
        <v>Pomoći EU</v>
      </c>
      <c r="E373" s="291">
        <v>3213</v>
      </c>
      <c r="F373" s="85" t="str">
        <f t="shared" si="52"/>
        <v>Stručno usavršavanje zaposlenika</v>
      </c>
      <c r="G373" s="291" t="s">
        <v>3515</v>
      </c>
      <c r="H373" s="85" t="str">
        <f t="shared" si="53"/>
        <v>PROVEDBA EUROPASS I EUROGUIDANCE</v>
      </c>
      <c r="I373" s="85" t="str">
        <f t="shared" si="54"/>
        <v>0970</v>
      </c>
      <c r="J373" s="122">
        <v>1008.693343951158</v>
      </c>
      <c r="K373" s="122">
        <v>1059.1280111487158</v>
      </c>
      <c r="L373" s="122">
        <v>1112.0844117061517</v>
      </c>
      <c r="M373" s="89"/>
      <c r="O373" t="str">
        <f t="shared" si="55"/>
        <v>321</v>
      </c>
      <c r="P373" t="str">
        <f t="shared" si="56"/>
        <v>32</v>
      </c>
      <c r="Q373" t="str">
        <f t="shared" si="57"/>
        <v>51</v>
      </c>
      <c r="R373" t="str">
        <f t="shared" si="58"/>
        <v>97</v>
      </c>
    </row>
    <row r="374" spans="1:18" hidden="1">
      <c r="A374" s="85" t="str">
        <f>IF(C374="","",VLOOKUP('OPĆI DIO'!$C$3,'OPĆI DIO'!$L$6:$U$138,10,FALSE))</f>
        <v>08091</v>
      </c>
      <c r="B374" s="85" t="str">
        <f>IF(C374="","",VLOOKUP('OPĆI DIO'!$C$3,'OPĆI DIO'!$L$6:$U$138,9,FALSE))</f>
        <v>Agencije</v>
      </c>
      <c r="C374" s="90">
        <v>51</v>
      </c>
      <c r="D374" s="85" t="str">
        <f t="shared" si="51"/>
        <v>Pomoći EU</v>
      </c>
      <c r="E374" s="291">
        <v>3231</v>
      </c>
      <c r="F374" s="85" t="str">
        <f t="shared" si="52"/>
        <v>Usluge telefona, pošte i prijevoza</v>
      </c>
      <c r="G374" s="291" t="s">
        <v>3515</v>
      </c>
      <c r="H374" s="85" t="str">
        <f t="shared" si="53"/>
        <v>PROVEDBA EUROPASS I EUROGUIDANCE</v>
      </c>
      <c r="I374" s="85" t="str">
        <f t="shared" si="54"/>
        <v>0970</v>
      </c>
      <c r="J374" s="122">
        <v>3318.0702103656513</v>
      </c>
      <c r="K374" s="122">
        <v>3483.9737208839338</v>
      </c>
      <c r="L374" s="122">
        <v>3658.1724069281304</v>
      </c>
      <c r="M374" s="89"/>
      <c r="O374" t="str">
        <f t="shared" si="55"/>
        <v>323</v>
      </c>
      <c r="P374" t="str">
        <f t="shared" si="56"/>
        <v>32</v>
      </c>
      <c r="Q374" t="str">
        <f t="shared" si="57"/>
        <v>51</v>
      </c>
      <c r="R374" t="str">
        <f t="shared" si="58"/>
        <v>97</v>
      </c>
    </row>
    <row r="375" spans="1:18" hidden="1">
      <c r="A375" s="85" t="str">
        <f>IF(C375="","",VLOOKUP('OPĆI DIO'!$C$3,'OPĆI DIO'!$L$6:$U$138,10,FALSE))</f>
        <v>08091</v>
      </c>
      <c r="B375" s="85" t="str">
        <f>IF(C375="","",VLOOKUP('OPĆI DIO'!$C$3,'OPĆI DIO'!$L$6:$U$138,9,FALSE))</f>
        <v>Agencije</v>
      </c>
      <c r="C375" s="90">
        <v>51</v>
      </c>
      <c r="D375" s="85" t="str">
        <f t="shared" si="51"/>
        <v>Pomoći EU</v>
      </c>
      <c r="E375" s="291">
        <v>3233</v>
      </c>
      <c r="F375" s="85" t="str">
        <f t="shared" si="52"/>
        <v>Usluge promidžbe i informiranja</v>
      </c>
      <c r="G375" s="291" t="s">
        <v>3515</v>
      </c>
      <c r="H375" s="85" t="str">
        <f t="shared" si="53"/>
        <v>PROVEDBA EUROPASS I EUROGUIDANCE</v>
      </c>
      <c r="I375" s="85" t="str">
        <f t="shared" si="54"/>
        <v>0970</v>
      </c>
      <c r="J375" s="122">
        <v>10000</v>
      </c>
      <c r="K375" s="122">
        <v>10500</v>
      </c>
      <c r="L375" s="122">
        <v>11025</v>
      </c>
      <c r="M375" s="89"/>
      <c r="O375" t="str">
        <f t="shared" si="55"/>
        <v>323</v>
      </c>
      <c r="P375" t="str">
        <f t="shared" si="56"/>
        <v>32</v>
      </c>
      <c r="Q375" t="str">
        <f t="shared" si="57"/>
        <v>51</v>
      </c>
      <c r="R375" t="str">
        <f t="shared" si="58"/>
        <v>97</v>
      </c>
    </row>
    <row r="376" spans="1:18" hidden="1">
      <c r="A376" s="85" t="str">
        <f>IF(C376="","",VLOOKUP('OPĆI DIO'!$C$3,'OPĆI DIO'!$L$6:$U$138,10,FALSE))</f>
        <v>08091</v>
      </c>
      <c r="B376" s="85" t="str">
        <f>IF(C376="","",VLOOKUP('OPĆI DIO'!$C$3,'OPĆI DIO'!$L$6:$U$138,9,FALSE))</f>
        <v>Agencije</v>
      </c>
      <c r="C376" s="90">
        <v>51</v>
      </c>
      <c r="D376" s="85" t="str">
        <f t="shared" si="51"/>
        <v>Pomoći EU</v>
      </c>
      <c r="E376" s="291">
        <v>3235</v>
      </c>
      <c r="F376" s="85" t="str">
        <f t="shared" si="52"/>
        <v>Zakupnine i najamnine</v>
      </c>
      <c r="G376" s="291" t="s">
        <v>3515</v>
      </c>
      <c r="H376" s="85" t="str">
        <f t="shared" si="53"/>
        <v>PROVEDBA EUROPASS I EUROGUIDANCE</v>
      </c>
      <c r="I376" s="85" t="str">
        <f t="shared" si="54"/>
        <v>0970</v>
      </c>
      <c r="J376" s="122">
        <v>9556.0422058530748</v>
      </c>
      <c r="K376" s="122">
        <v>10033.844316145729</v>
      </c>
      <c r="L376" s="122">
        <v>10535.536531953016</v>
      </c>
      <c r="M376" s="89"/>
      <c r="O376" t="str">
        <f t="shared" si="55"/>
        <v>323</v>
      </c>
      <c r="P376" t="str">
        <f t="shared" si="56"/>
        <v>32</v>
      </c>
      <c r="Q376" t="str">
        <f t="shared" si="57"/>
        <v>51</v>
      </c>
      <c r="R376" t="str">
        <f t="shared" si="58"/>
        <v>97</v>
      </c>
    </row>
    <row r="377" spans="1:18" hidden="1">
      <c r="A377" s="85" t="str">
        <f>IF(C377="","",VLOOKUP('OPĆI DIO'!$C$3,'OPĆI DIO'!$L$6:$U$138,10,FALSE))</f>
        <v>08091</v>
      </c>
      <c r="B377" s="85" t="str">
        <f>IF(C377="","",VLOOKUP('OPĆI DIO'!$C$3,'OPĆI DIO'!$L$6:$U$138,9,FALSE))</f>
        <v>Agencije</v>
      </c>
      <c r="C377" s="90">
        <v>51</v>
      </c>
      <c r="D377" s="85" t="str">
        <f t="shared" si="51"/>
        <v>Pomoći EU</v>
      </c>
      <c r="E377" s="291">
        <v>3237</v>
      </c>
      <c r="F377" s="85" t="str">
        <f t="shared" si="52"/>
        <v>Intelektualne i osobne usluge</v>
      </c>
      <c r="G377" s="291" t="s">
        <v>3515</v>
      </c>
      <c r="H377" s="85" t="str">
        <f t="shared" si="53"/>
        <v>PROVEDBA EUROPASS I EUROGUIDANCE</v>
      </c>
      <c r="I377" s="85" t="str">
        <f t="shared" si="54"/>
        <v>0970</v>
      </c>
      <c r="J377" s="122">
        <v>26000.398168425243</v>
      </c>
      <c r="K377" s="122">
        <v>27300.418076846505</v>
      </c>
      <c r="L377" s="122">
        <v>28665.438980688828</v>
      </c>
      <c r="M377" s="89"/>
      <c r="O377" t="str">
        <f t="shared" si="55"/>
        <v>323</v>
      </c>
      <c r="P377" t="str">
        <f t="shared" si="56"/>
        <v>32</v>
      </c>
      <c r="Q377" t="str">
        <f t="shared" si="57"/>
        <v>51</v>
      </c>
      <c r="R377" t="str">
        <f t="shared" si="58"/>
        <v>97</v>
      </c>
    </row>
    <row r="378" spans="1:18" hidden="1">
      <c r="A378" s="85" t="str">
        <f>IF(C378="","",VLOOKUP('OPĆI DIO'!$C$3,'OPĆI DIO'!$L$6:$U$138,10,FALSE))</f>
        <v>08091</v>
      </c>
      <c r="B378" s="85" t="str">
        <f>IF(C378="","",VLOOKUP('OPĆI DIO'!$C$3,'OPĆI DIO'!$L$6:$U$138,9,FALSE))</f>
        <v>Agencije</v>
      </c>
      <c r="C378" s="90">
        <v>51</v>
      </c>
      <c r="D378" s="85" t="str">
        <f t="shared" si="51"/>
        <v>Pomoći EU</v>
      </c>
      <c r="E378" s="291">
        <v>3238</v>
      </c>
      <c r="F378" s="85" t="str">
        <f t="shared" si="52"/>
        <v>Računalne usluge</v>
      </c>
      <c r="G378" s="291" t="s">
        <v>3515</v>
      </c>
      <c r="H378" s="85" t="str">
        <f t="shared" si="53"/>
        <v>PROVEDBA EUROPASS I EUROGUIDANCE</v>
      </c>
      <c r="I378" s="85" t="str">
        <f t="shared" si="54"/>
        <v>0970</v>
      </c>
      <c r="J378" s="122">
        <v>2740</v>
      </c>
      <c r="K378" s="122">
        <v>2877.0000000000005</v>
      </c>
      <c r="L378" s="122">
        <v>3020.8500000000004</v>
      </c>
      <c r="M378" s="89"/>
      <c r="O378" t="str">
        <f t="shared" si="55"/>
        <v>323</v>
      </c>
      <c r="P378" t="str">
        <f t="shared" si="56"/>
        <v>32</v>
      </c>
      <c r="Q378" t="str">
        <f t="shared" si="57"/>
        <v>51</v>
      </c>
      <c r="R378" t="str">
        <f t="shared" si="58"/>
        <v>97</v>
      </c>
    </row>
    <row r="379" spans="1:18" hidden="1">
      <c r="A379" s="85" t="str">
        <f>IF(C379="","",VLOOKUP('OPĆI DIO'!$C$3,'OPĆI DIO'!$L$6:$U$138,10,FALSE))</f>
        <v>08091</v>
      </c>
      <c r="B379" s="85" t="str">
        <f>IF(C379="","",VLOOKUP('OPĆI DIO'!$C$3,'OPĆI DIO'!$L$6:$U$138,9,FALSE))</f>
        <v>Agencije</v>
      </c>
      <c r="C379" s="90">
        <v>51</v>
      </c>
      <c r="D379" s="85" t="str">
        <f t="shared" si="51"/>
        <v>Pomoći EU</v>
      </c>
      <c r="E379" s="291">
        <v>3239</v>
      </c>
      <c r="F379" s="85" t="str">
        <f t="shared" si="52"/>
        <v>Ostale usluge</v>
      </c>
      <c r="G379" s="291" t="s">
        <v>3515</v>
      </c>
      <c r="H379" s="85" t="str">
        <f t="shared" si="53"/>
        <v>PROVEDBA EUROPASS I EUROGUIDANCE</v>
      </c>
      <c r="I379" s="85" t="str">
        <f t="shared" si="54"/>
        <v>0970</v>
      </c>
      <c r="J379" s="122">
        <v>6224.6997146459616</v>
      </c>
      <c r="K379" s="122">
        <v>6535.9347003782595</v>
      </c>
      <c r="L379" s="122">
        <v>6862.7314353971724</v>
      </c>
      <c r="M379" s="89"/>
      <c r="O379" t="str">
        <f t="shared" si="55"/>
        <v>323</v>
      </c>
      <c r="P379" t="str">
        <f t="shared" si="56"/>
        <v>32</v>
      </c>
      <c r="Q379" t="str">
        <f t="shared" si="57"/>
        <v>51</v>
      </c>
      <c r="R379" t="str">
        <f t="shared" si="58"/>
        <v>97</v>
      </c>
    </row>
    <row r="380" spans="1:18" hidden="1">
      <c r="A380" s="85" t="str">
        <f>IF(C380="","",VLOOKUP('OPĆI DIO'!$C$3,'OPĆI DIO'!$L$6:$U$138,10,FALSE))</f>
        <v>08091</v>
      </c>
      <c r="B380" s="85" t="str">
        <f>IF(C380="","",VLOOKUP('OPĆI DIO'!$C$3,'OPĆI DIO'!$L$6:$U$138,9,FALSE))</f>
        <v>Agencije</v>
      </c>
      <c r="C380" s="90">
        <v>51</v>
      </c>
      <c r="D380" s="85" t="str">
        <f t="shared" si="51"/>
        <v>Pomoći EU</v>
      </c>
      <c r="E380" s="291">
        <v>3241</v>
      </c>
      <c r="F380" s="85" t="str">
        <f t="shared" si="52"/>
        <v>Naknade troškova osobama izvan radnog odnosa</v>
      </c>
      <c r="G380" s="291" t="s">
        <v>3515</v>
      </c>
      <c r="H380" s="85" t="str">
        <f t="shared" si="53"/>
        <v>PROVEDBA EUROPASS I EUROGUIDANCE</v>
      </c>
      <c r="I380" s="85" t="str">
        <f t="shared" si="54"/>
        <v>0970</v>
      </c>
      <c r="J380" s="122">
        <v>18000</v>
      </c>
      <c r="K380" s="122">
        <v>18900</v>
      </c>
      <c r="L380" s="122">
        <v>19845.000000000004</v>
      </c>
      <c r="M380" s="89"/>
      <c r="O380" t="str">
        <f t="shared" si="55"/>
        <v>324</v>
      </c>
      <c r="P380" t="str">
        <f t="shared" si="56"/>
        <v>32</v>
      </c>
      <c r="Q380" t="str">
        <f t="shared" si="57"/>
        <v>51</v>
      </c>
      <c r="R380" t="str">
        <f t="shared" si="58"/>
        <v>97</v>
      </c>
    </row>
    <row r="381" spans="1:18" hidden="1">
      <c r="A381" s="85" t="str">
        <f>IF(C381="","",VLOOKUP('OPĆI DIO'!$C$3,'OPĆI DIO'!$L$6:$U$138,10,FALSE))</f>
        <v>08091</v>
      </c>
      <c r="B381" s="85" t="str">
        <f>IF(C381="","",VLOOKUP('OPĆI DIO'!$C$3,'OPĆI DIO'!$L$6:$U$138,9,FALSE))</f>
        <v>Agencije</v>
      </c>
      <c r="C381" s="90">
        <v>51</v>
      </c>
      <c r="D381" s="85" t="str">
        <f t="shared" si="51"/>
        <v>Pomoći EU</v>
      </c>
      <c r="E381" s="291">
        <v>3293</v>
      </c>
      <c r="F381" s="85" t="str">
        <f t="shared" si="52"/>
        <v>Reprezentacija</v>
      </c>
      <c r="G381" s="291" t="s">
        <v>3515</v>
      </c>
      <c r="H381" s="85" t="str">
        <f t="shared" si="53"/>
        <v>PROVEDBA EUROPASS I EUROGUIDANCE</v>
      </c>
      <c r="I381" s="85" t="str">
        <f t="shared" si="54"/>
        <v>0970</v>
      </c>
      <c r="J381" s="122">
        <v>9556.0422058530748</v>
      </c>
      <c r="K381" s="122">
        <v>10033.844316145729</v>
      </c>
      <c r="L381" s="122">
        <v>10535.536531953016</v>
      </c>
      <c r="M381" s="89"/>
      <c r="O381" t="str">
        <f t="shared" si="55"/>
        <v>329</v>
      </c>
      <c r="P381" t="str">
        <f t="shared" si="56"/>
        <v>32</v>
      </c>
      <c r="Q381" t="str">
        <f t="shared" si="57"/>
        <v>51</v>
      </c>
      <c r="R381" t="str">
        <f t="shared" si="58"/>
        <v>97</v>
      </c>
    </row>
    <row r="382" spans="1:18" hidden="1">
      <c r="A382" s="85" t="str">
        <f>IF(C382="","",VLOOKUP('OPĆI DIO'!$C$3,'OPĆI DIO'!$L$6:$U$138,10,FALSE))</f>
        <v>08091</v>
      </c>
      <c r="B382" s="85" t="str">
        <f>IF(C382="","",VLOOKUP('OPĆI DIO'!$C$3,'OPĆI DIO'!$L$6:$U$138,9,FALSE))</f>
        <v>Agencije</v>
      </c>
      <c r="C382" s="90">
        <v>51</v>
      </c>
      <c r="D382" s="85" t="str">
        <f t="shared" si="51"/>
        <v>Pomoći EU</v>
      </c>
      <c r="E382" s="291">
        <v>3431</v>
      </c>
      <c r="F382" s="85" t="str">
        <f t="shared" si="52"/>
        <v>Bankarske usluge i usluge platnog prometa</v>
      </c>
      <c r="G382" s="291" t="s">
        <v>3515</v>
      </c>
      <c r="H382" s="85" t="str">
        <f t="shared" si="53"/>
        <v>PROVEDBA EUROPASS I EUROGUIDANCE</v>
      </c>
      <c r="I382" s="85" t="str">
        <f t="shared" si="54"/>
        <v>0970</v>
      </c>
      <c r="J382" s="122">
        <v>530.89123365850423</v>
      </c>
      <c r="K382" s="122">
        <v>557.43579534142941</v>
      </c>
      <c r="L382" s="122">
        <v>585.30758510850092</v>
      </c>
      <c r="M382" s="89"/>
      <c r="O382" t="str">
        <f t="shared" si="55"/>
        <v>343</v>
      </c>
      <c r="P382" t="str">
        <f t="shared" si="56"/>
        <v>34</v>
      </c>
      <c r="Q382" t="str">
        <f t="shared" si="57"/>
        <v>51</v>
      </c>
      <c r="R382" t="str">
        <f t="shared" si="58"/>
        <v>97</v>
      </c>
    </row>
    <row r="383" spans="1:18" hidden="1">
      <c r="A383" s="85" t="str">
        <f>IF(C383="","",VLOOKUP('OPĆI DIO'!$C$3,'OPĆI DIO'!$L$6:$U$138,10,FALSE))</f>
        <v>08091</v>
      </c>
      <c r="B383" s="85" t="str">
        <f>IF(C383="","",VLOOKUP('OPĆI DIO'!$C$3,'OPĆI DIO'!$L$6:$U$138,9,FALSE))</f>
        <v>Agencije</v>
      </c>
      <c r="C383" s="90">
        <v>51</v>
      </c>
      <c r="D383" s="85" t="str">
        <f t="shared" si="51"/>
        <v>Pomoći EU</v>
      </c>
      <c r="E383" s="291">
        <v>3111</v>
      </c>
      <c r="F383" s="85" t="str">
        <f t="shared" si="52"/>
        <v>Plaće za redovan rad</v>
      </c>
      <c r="G383" s="291" t="s">
        <v>1076</v>
      </c>
      <c r="H383" s="85" t="str">
        <f t="shared" si="53"/>
        <v>DJELATNOST HRVATSKE MREŽE ZA MOBILNOST ISTRAŽIVAČA (FP7 Ad hoc-2007-13)</v>
      </c>
      <c r="I383" s="85" t="str">
        <f t="shared" si="54"/>
        <v>0970</v>
      </c>
      <c r="J383" s="122">
        <v>61836.087331607931</v>
      </c>
      <c r="K383" s="122">
        <v>64927.89169818833</v>
      </c>
      <c r="L383" s="122">
        <v>68174.286283097754</v>
      </c>
      <c r="M383" s="89"/>
      <c r="O383" t="str">
        <f t="shared" si="55"/>
        <v>311</v>
      </c>
      <c r="P383" t="str">
        <f t="shared" si="56"/>
        <v>31</v>
      </c>
      <c r="Q383" t="str">
        <f t="shared" si="57"/>
        <v>51</v>
      </c>
      <c r="R383" t="str">
        <f t="shared" si="58"/>
        <v>97</v>
      </c>
    </row>
    <row r="384" spans="1:18" hidden="1">
      <c r="A384" s="85" t="str">
        <f>IF(C384="","",VLOOKUP('OPĆI DIO'!$C$3,'OPĆI DIO'!$L$6:$U$138,10,FALSE))</f>
        <v>08091</v>
      </c>
      <c r="B384" s="85" t="str">
        <f>IF(C384="","",VLOOKUP('OPĆI DIO'!$C$3,'OPĆI DIO'!$L$6:$U$138,9,FALSE))</f>
        <v>Agencije</v>
      </c>
      <c r="C384" s="90">
        <v>51</v>
      </c>
      <c r="D384" s="85" t="str">
        <f t="shared" si="51"/>
        <v>Pomoći EU</v>
      </c>
      <c r="E384" s="291">
        <v>3113</v>
      </c>
      <c r="F384" s="85" t="str">
        <f t="shared" si="52"/>
        <v>Plaće za prekovremeni rad</v>
      </c>
      <c r="G384" s="291" t="s">
        <v>1076</v>
      </c>
      <c r="H384" s="85" t="str">
        <f t="shared" si="53"/>
        <v>DJELATNOST HRVATSKE MREŽE ZA MOBILNOST ISTRAŽIVAČA (FP7 Ad hoc-2007-13)</v>
      </c>
      <c r="I384" s="85" t="str">
        <f t="shared" si="54"/>
        <v>0970</v>
      </c>
      <c r="J384" s="122">
        <v>23475.214015528567</v>
      </c>
      <c r="K384" s="122">
        <v>24648.974716304998</v>
      </c>
      <c r="L384" s="122">
        <v>25881.423452120249</v>
      </c>
      <c r="M384" s="89"/>
      <c r="O384" t="str">
        <f t="shared" si="55"/>
        <v>311</v>
      </c>
      <c r="P384" t="str">
        <f t="shared" si="56"/>
        <v>31</v>
      </c>
      <c r="Q384" t="str">
        <f t="shared" si="57"/>
        <v>51</v>
      </c>
      <c r="R384" t="str">
        <f t="shared" si="58"/>
        <v>97</v>
      </c>
    </row>
    <row r="385" spans="1:18" hidden="1">
      <c r="A385" s="85" t="str">
        <f>IF(C385="","",VLOOKUP('OPĆI DIO'!$C$3,'OPĆI DIO'!$L$6:$U$138,10,FALSE))</f>
        <v>08091</v>
      </c>
      <c r="B385" s="85" t="str">
        <f>IF(C385="","",VLOOKUP('OPĆI DIO'!$C$3,'OPĆI DIO'!$L$6:$U$138,9,FALSE))</f>
        <v>Agencije</v>
      </c>
      <c r="C385" s="90">
        <v>51</v>
      </c>
      <c r="D385" s="85" t="str">
        <f t="shared" si="51"/>
        <v>Pomoći EU</v>
      </c>
      <c r="E385" s="291">
        <v>3121</v>
      </c>
      <c r="F385" s="85" t="str">
        <f t="shared" si="52"/>
        <v>Ostali rashodi za zaposlene</v>
      </c>
      <c r="G385" s="291" t="s">
        <v>1076</v>
      </c>
      <c r="H385" s="85" t="str">
        <f t="shared" si="53"/>
        <v>DJELATNOST HRVATSKE MREŽE ZA MOBILNOST ISTRAŽIVAČA (FP7 Ad hoc-2007-13)</v>
      </c>
      <c r="I385" s="85" t="str">
        <f t="shared" si="54"/>
        <v>0970</v>
      </c>
      <c r="J385" s="122">
        <v>0</v>
      </c>
      <c r="K385" s="122">
        <v>0</v>
      </c>
      <c r="L385" s="122">
        <v>0</v>
      </c>
      <c r="M385" s="89"/>
      <c r="O385" t="str">
        <f t="shared" si="55"/>
        <v>312</v>
      </c>
      <c r="P385" t="str">
        <f t="shared" si="56"/>
        <v>31</v>
      </c>
      <c r="Q385" t="str">
        <f t="shared" si="57"/>
        <v>51</v>
      </c>
      <c r="R385" t="str">
        <f t="shared" si="58"/>
        <v>97</v>
      </c>
    </row>
    <row r="386" spans="1:18" hidden="1">
      <c r="A386" s="85" t="str">
        <f>IF(C386="","",VLOOKUP('OPĆI DIO'!$C$3,'OPĆI DIO'!$L$6:$U$138,10,FALSE))</f>
        <v>08091</v>
      </c>
      <c r="B386" s="85" t="str">
        <f>IF(C386="","",VLOOKUP('OPĆI DIO'!$C$3,'OPĆI DIO'!$L$6:$U$138,9,FALSE))</f>
        <v>Agencije</v>
      </c>
      <c r="C386" s="90">
        <v>51</v>
      </c>
      <c r="D386" s="85" t="str">
        <f t="shared" si="51"/>
        <v>Pomoći EU</v>
      </c>
      <c r="E386" s="291">
        <v>3132</v>
      </c>
      <c r="F386" s="85" t="str">
        <f t="shared" si="52"/>
        <v>Doprinosi za obvezno zdravstveno osiguranje</v>
      </c>
      <c r="G386" s="291" t="s">
        <v>1076</v>
      </c>
      <c r="H386" s="85" t="str">
        <f t="shared" si="53"/>
        <v>DJELATNOST HRVATSKE MREŽE ZA MOBILNOST ISTRAŽIVAČA (FP7 Ad hoc-2007-13)</v>
      </c>
      <c r="I386" s="85" t="str">
        <f t="shared" si="54"/>
        <v>0970</v>
      </c>
      <c r="J386" s="122">
        <v>12080.080270754528</v>
      </c>
      <c r="K386" s="122">
        <v>12684.084284292256</v>
      </c>
      <c r="L386" s="122">
        <v>13318.28849850687</v>
      </c>
      <c r="M386" s="89"/>
      <c r="O386" t="str">
        <f t="shared" si="55"/>
        <v>313</v>
      </c>
      <c r="P386" t="str">
        <f t="shared" si="56"/>
        <v>31</v>
      </c>
      <c r="Q386" t="str">
        <f t="shared" si="57"/>
        <v>51</v>
      </c>
      <c r="R386" t="str">
        <f t="shared" si="58"/>
        <v>97</v>
      </c>
    </row>
    <row r="387" spans="1:18" hidden="1">
      <c r="A387" s="85" t="str">
        <f>IF(C387="","",VLOOKUP('OPĆI DIO'!$C$3,'OPĆI DIO'!$L$6:$U$138,10,FALSE))</f>
        <v>08091</v>
      </c>
      <c r="B387" s="85" t="str">
        <f>IF(C387="","",VLOOKUP('OPĆI DIO'!$C$3,'OPĆI DIO'!$L$6:$U$138,9,FALSE))</f>
        <v>Agencije</v>
      </c>
      <c r="C387" s="90">
        <v>51</v>
      </c>
      <c r="D387" s="85" t="str">
        <f t="shared" ref="D387:D450" si="59">IFERROR(VLOOKUP(C387,$S$6:$T$24,2,FALSE),"")</f>
        <v>Pomoći EU</v>
      </c>
      <c r="E387" s="291">
        <v>3211</v>
      </c>
      <c r="F387" s="85" t="str">
        <f t="shared" si="52"/>
        <v>Službena putovanja</v>
      </c>
      <c r="G387" s="291" t="s">
        <v>1076</v>
      </c>
      <c r="H387" s="85" t="str">
        <f t="shared" si="53"/>
        <v>DJELATNOST HRVATSKE MREŽE ZA MOBILNOST ISTRAŽIVAČA (FP7 Ad hoc-2007-13)</v>
      </c>
      <c r="I387" s="85" t="str">
        <f t="shared" si="54"/>
        <v>0970</v>
      </c>
      <c r="J387" s="122">
        <v>55471.497776892953</v>
      </c>
      <c r="K387" s="122">
        <v>58245.072665737607</v>
      </c>
      <c r="L387" s="122">
        <v>61157.326299024484</v>
      </c>
      <c r="M387" s="89"/>
      <c r="O387" t="str">
        <f t="shared" si="55"/>
        <v>321</v>
      </c>
      <c r="P387" t="str">
        <f t="shared" si="56"/>
        <v>32</v>
      </c>
      <c r="Q387" t="str">
        <f t="shared" si="57"/>
        <v>51</v>
      </c>
      <c r="R387" t="str">
        <f t="shared" si="58"/>
        <v>97</v>
      </c>
    </row>
    <row r="388" spans="1:18" hidden="1">
      <c r="A388" s="85" t="str">
        <f>IF(C388="","",VLOOKUP('OPĆI DIO'!$C$3,'OPĆI DIO'!$L$6:$U$138,10,FALSE))</f>
        <v>08091</v>
      </c>
      <c r="B388" s="85" t="str">
        <f>IF(C388="","",VLOOKUP('OPĆI DIO'!$C$3,'OPĆI DIO'!$L$6:$U$138,9,FALSE))</f>
        <v>Agencije</v>
      </c>
      <c r="C388" s="90">
        <v>51</v>
      </c>
      <c r="D388" s="85" t="str">
        <f t="shared" si="59"/>
        <v>Pomoći EU</v>
      </c>
      <c r="E388" s="291">
        <v>3213</v>
      </c>
      <c r="F388" s="85" t="str">
        <f t="shared" ref="F388:F451" si="60">IFERROR(VLOOKUP(E388,$V$5:$X$129,2,FALSE),"")</f>
        <v>Stručno usavršavanje zaposlenika</v>
      </c>
      <c r="G388" s="291" t="s">
        <v>1076</v>
      </c>
      <c r="H388" s="85" t="str">
        <f t="shared" ref="H388:H451" si="61">IFERROR(VLOOKUP(G388,$AB$6:$AC$327,2,FALSE),"")</f>
        <v>DJELATNOST HRVATSKE MREŽE ZA MOBILNOST ISTRAŽIVAČA (FP7 Ad hoc-2007-13)</v>
      </c>
      <c r="I388" s="85" t="str">
        <f t="shared" ref="I388:I451" si="62">IFERROR(VLOOKUP(G388,$AB$6:$AF$327,3,FALSE),"")</f>
        <v>0970</v>
      </c>
      <c r="J388" s="122">
        <v>1327.2280841462605</v>
      </c>
      <c r="K388" s="122">
        <v>1393.5894883535734</v>
      </c>
      <c r="L388" s="122">
        <v>1463.2689627712521</v>
      </c>
      <c r="M388" s="89"/>
      <c r="O388" t="str">
        <f t="shared" ref="O388:O451" si="63">LEFT(E388,3)</f>
        <v>321</v>
      </c>
      <c r="P388" t="str">
        <f t="shared" ref="P388:P451" si="64">LEFT(E388,2)</f>
        <v>32</v>
      </c>
      <c r="Q388" t="str">
        <f t="shared" ref="Q388:Q451" si="65">LEFT(C388,3)</f>
        <v>51</v>
      </c>
      <c r="R388" t="str">
        <f t="shared" ref="R388:R451" si="66">MID(I388,2,2)</f>
        <v>97</v>
      </c>
    </row>
    <row r="389" spans="1:18" hidden="1">
      <c r="A389" s="85" t="str">
        <f>IF(C389="","",VLOOKUP('OPĆI DIO'!$C$3,'OPĆI DIO'!$L$6:$U$138,10,FALSE))</f>
        <v>08091</v>
      </c>
      <c r="B389" s="85" t="str">
        <f>IF(C389="","",VLOOKUP('OPĆI DIO'!$C$3,'OPĆI DIO'!$L$6:$U$138,9,FALSE))</f>
        <v>Agencije</v>
      </c>
      <c r="C389" s="90">
        <v>51</v>
      </c>
      <c r="D389" s="85" t="str">
        <f t="shared" si="59"/>
        <v>Pomoći EU</v>
      </c>
      <c r="E389" s="291">
        <v>3221</v>
      </c>
      <c r="F389" s="85" t="str">
        <f t="shared" si="60"/>
        <v>Uredski materijal i ostali materijalni rashodi</v>
      </c>
      <c r="G389" s="291" t="s">
        <v>1076</v>
      </c>
      <c r="H389" s="85" t="str">
        <f t="shared" si="61"/>
        <v>DJELATNOST HRVATSKE MREŽE ZA MOBILNOST ISTRAŽIVAČA (FP7 Ad hoc-2007-13)</v>
      </c>
      <c r="I389" s="85" t="str">
        <f t="shared" si="62"/>
        <v>0970</v>
      </c>
      <c r="J389" s="122">
        <v>1128.1438715243214</v>
      </c>
      <c r="K389" s="122">
        <v>1184.5510651005375</v>
      </c>
      <c r="L389" s="122">
        <v>1243.7786183555643</v>
      </c>
      <c r="M389" s="89"/>
      <c r="O389" t="str">
        <f t="shared" si="63"/>
        <v>322</v>
      </c>
      <c r="P389" t="str">
        <f t="shared" si="64"/>
        <v>32</v>
      </c>
      <c r="Q389" t="str">
        <f t="shared" si="65"/>
        <v>51</v>
      </c>
      <c r="R389" t="str">
        <f t="shared" si="66"/>
        <v>97</v>
      </c>
    </row>
    <row r="390" spans="1:18" hidden="1">
      <c r="A390" s="85" t="str">
        <f>IF(C390="","",VLOOKUP('OPĆI DIO'!$C$3,'OPĆI DIO'!$L$6:$U$138,10,FALSE))</f>
        <v>08091</v>
      </c>
      <c r="B390" s="85" t="str">
        <f>IF(C390="","",VLOOKUP('OPĆI DIO'!$C$3,'OPĆI DIO'!$L$6:$U$138,9,FALSE))</f>
        <v>Agencije</v>
      </c>
      <c r="C390" s="90">
        <v>51</v>
      </c>
      <c r="D390" s="85" t="str">
        <f t="shared" si="59"/>
        <v>Pomoći EU</v>
      </c>
      <c r="E390" s="291">
        <v>3231</v>
      </c>
      <c r="F390" s="85" t="str">
        <f t="shared" si="60"/>
        <v>Usluge telefona, pošte i prijevoza</v>
      </c>
      <c r="G390" s="291" t="s">
        <v>1076</v>
      </c>
      <c r="H390" s="85" t="str">
        <f t="shared" si="61"/>
        <v>DJELATNOST HRVATSKE MREŽE ZA MOBILNOST ISTRAŽIVAČA (FP7 Ad hoc-2007-13)</v>
      </c>
      <c r="I390" s="85" t="str">
        <f t="shared" si="62"/>
        <v>0970</v>
      </c>
      <c r="J390" s="122">
        <v>66.361404207313029</v>
      </c>
      <c r="K390" s="122">
        <v>69.679474417678676</v>
      </c>
      <c r="L390" s="122">
        <v>73.163448138562615</v>
      </c>
      <c r="M390" s="89"/>
      <c r="O390" t="str">
        <f t="shared" si="63"/>
        <v>323</v>
      </c>
      <c r="P390" t="str">
        <f t="shared" si="64"/>
        <v>32</v>
      </c>
      <c r="Q390" t="str">
        <f t="shared" si="65"/>
        <v>51</v>
      </c>
      <c r="R390" t="str">
        <f t="shared" si="66"/>
        <v>97</v>
      </c>
    </row>
    <row r="391" spans="1:18" hidden="1">
      <c r="A391" s="85" t="str">
        <f>IF(C391="","",VLOOKUP('OPĆI DIO'!$C$3,'OPĆI DIO'!$L$6:$U$138,10,FALSE))</f>
        <v>08091</v>
      </c>
      <c r="B391" s="85" t="str">
        <f>IF(C391="","",VLOOKUP('OPĆI DIO'!$C$3,'OPĆI DIO'!$L$6:$U$138,9,FALSE))</f>
        <v>Agencije</v>
      </c>
      <c r="C391" s="90">
        <v>51</v>
      </c>
      <c r="D391" s="85" t="str">
        <f t="shared" si="59"/>
        <v>Pomoći EU</v>
      </c>
      <c r="E391" s="291">
        <v>3233</v>
      </c>
      <c r="F391" s="85" t="str">
        <f t="shared" si="60"/>
        <v>Usluge promidžbe i informiranja</v>
      </c>
      <c r="G391" s="291" t="s">
        <v>1076</v>
      </c>
      <c r="H391" s="85" t="str">
        <f t="shared" si="61"/>
        <v>DJELATNOST HRVATSKE MREŽE ZA MOBILNOST ISTRAŽIVAČA (FP7 Ad hoc-2007-13)</v>
      </c>
      <c r="I391" s="85" t="str">
        <f t="shared" si="62"/>
        <v>0970</v>
      </c>
      <c r="J391" s="122">
        <v>15263.122967681995</v>
      </c>
      <c r="K391" s="122">
        <v>16026.279116066095</v>
      </c>
      <c r="L391" s="122">
        <v>16827.5930718694</v>
      </c>
      <c r="M391" s="89"/>
      <c r="O391" t="str">
        <f t="shared" si="63"/>
        <v>323</v>
      </c>
      <c r="P391" t="str">
        <f t="shared" si="64"/>
        <v>32</v>
      </c>
      <c r="Q391" t="str">
        <f t="shared" si="65"/>
        <v>51</v>
      </c>
      <c r="R391" t="str">
        <f t="shared" si="66"/>
        <v>97</v>
      </c>
    </row>
    <row r="392" spans="1:18" hidden="1">
      <c r="A392" s="85" t="str">
        <f>IF(C392="","",VLOOKUP('OPĆI DIO'!$C$3,'OPĆI DIO'!$L$6:$U$138,10,FALSE))</f>
        <v>08091</v>
      </c>
      <c r="B392" s="85" t="str">
        <f>IF(C392="","",VLOOKUP('OPĆI DIO'!$C$3,'OPĆI DIO'!$L$6:$U$138,9,FALSE))</f>
        <v>Agencije</v>
      </c>
      <c r="C392" s="90">
        <v>51</v>
      </c>
      <c r="D392" s="85" t="str">
        <f t="shared" si="59"/>
        <v>Pomoći EU</v>
      </c>
      <c r="E392" s="291">
        <v>3235</v>
      </c>
      <c r="F392" s="85" t="str">
        <f t="shared" si="60"/>
        <v>Zakupnine i najamnine</v>
      </c>
      <c r="G392" s="291" t="s">
        <v>1076</v>
      </c>
      <c r="H392" s="85" t="str">
        <f t="shared" si="61"/>
        <v>DJELATNOST HRVATSKE MREŽE ZA MOBILNOST ISTRAŽIVAČA (FP7 Ad hoc-2007-13)</v>
      </c>
      <c r="I392" s="85" t="str">
        <f t="shared" si="62"/>
        <v>0970</v>
      </c>
      <c r="J392" s="122">
        <v>2024.0228283230472</v>
      </c>
      <c r="K392" s="122">
        <v>2125.2239697391997</v>
      </c>
      <c r="L392" s="122">
        <v>2231.4851682261597</v>
      </c>
      <c r="M392" s="89"/>
      <c r="O392" t="str">
        <f t="shared" si="63"/>
        <v>323</v>
      </c>
      <c r="P392" t="str">
        <f t="shared" si="64"/>
        <v>32</v>
      </c>
      <c r="Q392" t="str">
        <f t="shared" si="65"/>
        <v>51</v>
      </c>
      <c r="R392" t="str">
        <f t="shared" si="66"/>
        <v>97</v>
      </c>
    </row>
    <row r="393" spans="1:18" hidden="1">
      <c r="A393" s="85" t="str">
        <f>IF(C393="","",VLOOKUP('OPĆI DIO'!$C$3,'OPĆI DIO'!$L$6:$U$138,10,FALSE))</f>
        <v>08091</v>
      </c>
      <c r="B393" s="85" t="str">
        <f>IF(C393="","",VLOOKUP('OPĆI DIO'!$C$3,'OPĆI DIO'!$L$6:$U$138,9,FALSE))</f>
        <v>Agencije</v>
      </c>
      <c r="C393" s="90">
        <v>51</v>
      </c>
      <c r="D393" s="85" t="str">
        <f t="shared" si="59"/>
        <v>Pomoći EU</v>
      </c>
      <c r="E393" s="291">
        <v>3237</v>
      </c>
      <c r="F393" s="85" t="str">
        <f t="shared" si="60"/>
        <v>Intelektualne i osobne usluge</v>
      </c>
      <c r="G393" s="291" t="s">
        <v>1076</v>
      </c>
      <c r="H393" s="85" t="str">
        <f t="shared" si="61"/>
        <v>DJELATNOST HRVATSKE MREŽE ZA MOBILNOST ISTRAŽIVAČA (FP7 Ad hoc-2007-13)</v>
      </c>
      <c r="I393" s="85" t="str">
        <f t="shared" si="62"/>
        <v>0970</v>
      </c>
      <c r="J393" s="122">
        <v>3318.0702103656513</v>
      </c>
      <c r="K393" s="122">
        <v>3483.9737208839338</v>
      </c>
      <c r="L393" s="122">
        <v>3658.1724069281304</v>
      </c>
      <c r="M393" s="89"/>
      <c r="O393" t="str">
        <f t="shared" si="63"/>
        <v>323</v>
      </c>
      <c r="P393" t="str">
        <f t="shared" si="64"/>
        <v>32</v>
      </c>
      <c r="Q393" t="str">
        <f t="shared" si="65"/>
        <v>51</v>
      </c>
      <c r="R393" t="str">
        <f t="shared" si="66"/>
        <v>97</v>
      </c>
    </row>
    <row r="394" spans="1:18" hidden="1">
      <c r="A394" s="85" t="str">
        <f>IF(C394="","",VLOOKUP('OPĆI DIO'!$C$3,'OPĆI DIO'!$L$6:$U$138,10,FALSE))</f>
        <v>08091</v>
      </c>
      <c r="B394" s="85" t="str">
        <f>IF(C394="","",VLOOKUP('OPĆI DIO'!$C$3,'OPĆI DIO'!$L$6:$U$138,9,FALSE))</f>
        <v>Agencije</v>
      </c>
      <c r="C394" s="90">
        <v>51</v>
      </c>
      <c r="D394" s="85" t="str">
        <f t="shared" si="59"/>
        <v>Pomoći EU</v>
      </c>
      <c r="E394" s="291">
        <v>3238</v>
      </c>
      <c r="F394" s="85" t="str">
        <f t="shared" si="60"/>
        <v>Računalne usluge</v>
      </c>
      <c r="G394" s="291" t="s">
        <v>1076</v>
      </c>
      <c r="H394" s="85" t="str">
        <f t="shared" si="61"/>
        <v>DJELATNOST HRVATSKE MREŽE ZA MOBILNOST ISTRAŽIVAČA (FP7 Ad hoc-2007-13)</v>
      </c>
      <c r="I394" s="85" t="str">
        <f t="shared" si="62"/>
        <v>0970</v>
      </c>
      <c r="J394" s="122">
        <v>132.72280841462606</v>
      </c>
      <c r="K394" s="122">
        <v>139.35894883535735</v>
      </c>
      <c r="L394" s="122">
        <v>146.32689627712523</v>
      </c>
      <c r="M394" s="89"/>
      <c r="O394" t="str">
        <f t="shared" si="63"/>
        <v>323</v>
      </c>
      <c r="P394" t="str">
        <f t="shared" si="64"/>
        <v>32</v>
      </c>
      <c r="Q394" t="str">
        <f t="shared" si="65"/>
        <v>51</v>
      </c>
      <c r="R394" t="str">
        <f t="shared" si="66"/>
        <v>97</v>
      </c>
    </row>
    <row r="395" spans="1:18" hidden="1">
      <c r="A395" s="85" t="str">
        <f>IF(C395="","",VLOOKUP('OPĆI DIO'!$C$3,'OPĆI DIO'!$L$6:$U$138,10,FALSE))</f>
        <v>08091</v>
      </c>
      <c r="B395" s="85" t="str">
        <f>IF(C395="","",VLOOKUP('OPĆI DIO'!$C$3,'OPĆI DIO'!$L$6:$U$138,9,FALSE))</f>
        <v>Agencije</v>
      </c>
      <c r="C395" s="90">
        <v>51</v>
      </c>
      <c r="D395" s="85" t="str">
        <f t="shared" si="59"/>
        <v>Pomoći EU</v>
      </c>
      <c r="E395" s="291">
        <v>3239</v>
      </c>
      <c r="F395" s="85" t="str">
        <f t="shared" si="60"/>
        <v>Ostale usluge</v>
      </c>
      <c r="G395" s="291" t="s">
        <v>1076</v>
      </c>
      <c r="H395" s="85" t="str">
        <f t="shared" si="61"/>
        <v>DJELATNOST HRVATSKE MREŽE ZA MOBILNOST ISTRAŽIVAČA (FP7 Ad hoc-2007-13)</v>
      </c>
      <c r="I395" s="85" t="str">
        <f t="shared" si="62"/>
        <v>0970</v>
      </c>
      <c r="J395" s="122">
        <v>464.52982945119118</v>
      </c>
      <c r="K395" s="122">
        <v>487.75632092375071</v>
      </c>
      <c r="L395" s="122">
        <v>512.14413696993824</v>
      </c>
      <c r="M395" s="89"/>
      <c r="O395" t="str">
        <f t="shared" si="63"/>
        <v>323</v>
      </c>
      <c r="P395" t="str">
        <f t="shared" si="64"/>
        <v>32</v>
      </c>
      <c r="Q395" t="str">
        <f t="shared" si="65"/>
        <v>51</v>
      </c>
      <c r="R395" t="str">
        <f t="shared" si="66"/>
        <v>97</v>
      </c>
    </row>
    <row r="396" spans="1:18" hidden="1">
      <c r="A396" s="85" t="str">
        <f>IF(C396="","",VLOOKUP('OPĆI DIO'!$C$3,'OPĆI DIO'!$L$6:$U$138,10,FALSE))</f>
        <v>08091</v>
      </c>
      <c r="B396" s="85" t="str">
        <f>IF(C396="","",VLOOKUP('OPĆI DIO'!$C$3,'OPĆI DIO'!$L$6:$U$138,9,FALSE))</f>
        <v>Agencije</v>
      </c>
      <c r="C396" s="90">
        <v>51</v>
      </c>
      <c r="D396" s="85" t="str">
        <f t="shared" si="59"/>
        <v>Pomoći EU</v>
      </c>
      <c r="E396" s="291">
        <v>3241</v>
      </c>
      <c r="F396" s="85" t="str">
        <f t="shared" si="60"/>
        <v>Naknade troškova osobama izvan radnog odnosa</v>
      </c>
      <c r="G396" s="291" t="s">
        <v>1076</v>
      </c>
      <c r="H396" s="85" t="str">
        <f t="shared" si="61"/>
        <v>DJELATNOST HRVATSKE MREŽE ZA MOBILNOST ISTRAŽIVAČA (FP7 Ad hoc-2007-13)</v>
      </c>
      <c r="I396" s="85" t="str">
        <f t="shared" si="62"/>
        <v>0970</v>
      </c>
      <c r="J396" s="122">
        <v>7963.3685048775624</v>
      </c>
      <c r="K396" s="122">
        <v>8361.5369301214414</v>
      </c>
      <c r="L396" s="122">
        <v>8779.6137766275133</v>
      </c>
      <c r="M396" s="89"/>
      <c r="O396" t="str">
        <f t="shared" si="63"/>
        <v>324</v>
      </c>
      <c r="P396" t="str">
        <f t="shared" si="64"/>
        <v>32</v>
      </c>
      <c r="Q396" t="str">
        <f t="shared" si="65"/>
        <v>51</v>
      </c>
      <c r="R396" t="str">
        <f t="shared" si="66"/>
        <v>97</v>
      </c>
    </row>
    <row r="397" spans="1:18" hidden="1">
      <c r="A397" s="85" t="str">
        <f>IF(C397="","",VLOOKUP('OPĆI DIO'!$C$3,'OPĆI DIO'!$L$6:$U$138,10,FALSE))</f>
        <v>08091</v>
      </c>
      <c r="B397" s="85" t="str">
        <f>IF(C397="","",VLOOKUP('OPĆI DIO'!$C$3,'OPĆI DIO'!$L$6:$U$138,9,FALSE))</f>
        <v>Agencije</v>
      </c>
      <c r="C397" s="90">
        <v>51</v>
      </c>
      <c r="D397" s="85" t="str">
        <f t="shared" si="59"/>
        <v>Pomoći EU</v>
      </c>
      <c r="E397" s="291">
        <v>3293</v>
      </c>
      <c r="F397" s="85" t="str">
        <f t="shared" si="60"/>
        <v>Reprezentacija</v>
      </c>
      <c r="G397" s="291" t="s">
        <v>1076</v>
      </c>
      <c r="H397" s="85" t="str">
        <f t="shared" si="61"/>
        <v>DJELATNOST HRVATSKE MREŽE ZA MOBILNOST ISTRAŽIVAČA (FP7 Ad hoc-2007-13)</v>
      </c>
      <c r="I397" s="85" t="str">
        <f t="shared" si="62"/>
        <v>0970</v>
      </c>
      <c r="J397" s="122">
        <v>8162.4527174995019</v>
      </c>
      <c r="K397" s="122">
        <v>8570.5753533744773</v>
      </c>
      <c r="L397" s="122">
        <v>8999.1041210432013</v>
      </c>
      <c r="M397" s="89"/>
      <c r="O397" t="str">
        <f t="shared" si="63"/>
        <v>329</v>
      </c>
      <c r="P397" t="str">
        <f t="shared" si="64"/>
        <v>32</v>
      </c>
      <c r="Q397" t="str">
        <f t="shared" si="65"/>
        <v>51</v>
      </c>
      <c r="R397" t="str">
        <f t="shared" si="66"/>
        <v>97</v>
      </c>
    </row>
    <row r="398" spans="1:18" hidden="1">
      <c r="A398" s="85" t="str">
        <f>IF(C398="","",VLOOKUP('OPĆI DIO'!$C$3,'OPĆI DIO'!$L$6:$U$138,10,FALSE))</f>
        <v>08091</v>
      </c>
      <c r="B398" s="85" t="str">
        <f>IF(C398="","",VLOOKUP('OPĆI DIO'!$C$3,'OPĆI DIO'!$L$6:$U$138,9,FALSE))</f>
        <v>Agencije</v>
      </c>
      <c r="C398" s="90">
        <v>51</v>
      </c>
      <c r="D398" s="85" t="str">
        <f t="shared" si="59"/>
        <v>Pomoći EU</v>
      </c>
      <c r="E398" s="291">
        <v>3299</v>
      </c>
      <c r="F398" s="85" t="str">
        <f t="shared" si="60"/>
        <v>Ostali nespomenuti rashodi poslovanja</v>
      </c>
      <c r="G398" s="291" t="s">
        <v>1076</v>
      </c>
      <c r="H398" s="85" t="str">
        <f t="shared" si="61"/>
        <v>DJELATNOST HRVATSKE MREŽE ZA MOBILNOST ISTRAŽIVAČA (FP7 Ad hoc-2007-13)</v>
      </c>
      <c r="I398" s="85" t="str">
        <f t="shared" si="62"/>
        <v>0970</v>
      </c>
      <c r="J398" s="122">
        <v>398.30114805229277</v>
      </c>
      <c r="K398" s="122">
        <v>418.21620545490742</v>
      </c>
      <c r="L398" s="122">
        <v>439.1270157276528</v>
      </c>
      <c r="M398" s="89"/>
      <c r="O398" t="str">
        <f t="shared" si="63"/>
        <v>329</v>
      </c>
      <c r="P398" t="str">
        <f t="shared" si="64"/>
        <v>32</v>
      </c>
      <c r="Q398" t="str">
        <f t="shared" si="65"/>
        <v>51</v>
      </c>
      <c r="R398" t="str">
        <f t="shared" si="66"/>
        <v>97</v>
      </c>
    </row>
    <row r="399" spans="1:18" hidden="1">
      <c r="A399" s="85" t="str">
        <f>IF(C399="","",VLOOKUP('OPĆI DIO'!$C$3,'OPĆI DIO'!$L$6:$U$138,10,FALSE))</f>
        <v>08091</v>
      </c>
      <c r="B399" s="85" t="str">
        <f>IF(C399="","",VLOOKUP('OPĆI DIO'!$C$3,'OPĆI DIO'!$L$6:$U$138,9,FALSE))</f>
        <v>Agencije</v>
      </c>
      <c r="C399" s="90">
        <v>51</v>
      </c>
      <c r="D399" s="85" t="str">
        <f t="shared" si="59"/>
        <v>Pomoći EU</v>
      </c>
      <c r="E399" s="291">
        <v>3431</v>
      </c>
      <c r="F399" s="85" t="str">
        <f t="shared" si="60"/>
        <v>Bankarske usluge i usluge platnog prometa</v>
      </c>
      <c r="G399" s="291" t="s">
        <v>1076</v>
      </c>
      <c r="H399" s="85" t="str">
        <f t="shared" si="61"/>
        <v>DJELATNOST HRVATSKE MREŽE ZA MOBILNOST ISTRAŽIVAČA (FP7 Ad hoc-2007-13)</v>
      </c>
      <c r="I399" s="85" t="str">
        <f t="shared" si="62"/>
        <v>0970</v>
      </c>
      <c r="J399" s="122">
        <v>106.17824673170084</v>
      </c>
      <c r="K399" s="122">
        <v>111.48715906828588</v>
      </c>
      <c r="L399" s="122">
        <v>117.06151702170017</v>
      </c>
      <c r="M399" s="89"/>
      <c r="O399" t="str">
        <f t="shared" si="63"/>
        <v>343</v>
      </c>
      <c r="P399" t="str">
        <f t="shared" si="64"/>
        <v>34</v>
      </c>
      <c r="Q399" t="str">
        <f t="shared" si="65"/>
        <v>51</v>
      </c>
      <c r="R399" t="str">
        <f t="shared" si="66"/>
        <v>97</v>
      </c>
    </row>
    <row r="400" spans="1:18">
      <c r="A400" s="85" t="str">
        <f>IF(C400="","",VLOOKUP('OPĆI DIO'!$C$3,'OPĆI DIO'!$L$6:$U$138,10,FALSE))</f>
        <v>08091</v>
      </c>
      <c r="B400" s="85" t="str">
        <f>IF(C400="","",VLOOKUP('OPĆI DIO'!$C$3,'OPĆI DIO'!$L$6:$U$138,9,FALSE))</f>
        <v>Agencije</v>
      </c>
      <c r="C400" s="90">
        <v>52</v>
      </c>
      <c r="D400" s="85" t="str">
        <f t="shared" si="59"/>
        <v>Ostale pomoći</v>
      </c>
      <c r="E400" s="291">
        <v>3211</v>
      </c>
      <c r="F400" s="85" t="str">
        <f t="shared" si="60"/>
        <v>Službena putovanja</v>
      </c>
      <c r="G400" s="291" t="s">
        <v>1076</v>
      </c>
      <c r="H400" s="85" t="str">
        <f t="shared" si="61"/>
        <v>DJELATNOST HRVATSKE MREŽE ZA MOBILNOST ISTRAŽIVAČA (FP7 Ad hoc-2007-13)</v>
      </c>
      <c r="I400" s="85" t="str">
        <f t="shared" si="62"/>
        <v>0970</v>
      </c>
      <c r="J400" s="122">
        <v>13.272280841462605</v>
      </c>
      <c r="K400" s="122">
        <v>13.272280841462605</v>
      </c>
      <c r="L400" s="122">
        <v>13.272280841462605</v>
      </c>
      <c r="M400" s="89"/>
      <c r="O400" t="str">
        <f t="shared" si="63"/>
        <v>321</v>
      </c>
      <c r="P400" t="str">
        <f t="shared" si="64"/>
        <v>32</v>
      </c>
      <c r="Q400" t="str">
        <f t="shared" si="65"/>
        <v>52</v>
      </c>
      <c r="R400" t="str">
        <f t="shared" si="66"/>
        <v>97</v>
      </c>
    </row>
    <row r="401" spans="1:18">
      <c r="A401" s="85" t="str">
        <f>IF(C401="","",VLOOKUP('OPĆI DIO'!$C$3,'OPĆI DIO'!$L$6:$U$138,10,FALSE))</f>
        <v>08091</v>
      </c>
      <c r="B401" s="85" t="str">
        <f>IF(C401="","",VLOOKUP('OPĆI DIO'!$C$3,'OPĆI DIO'!$L$6:$U$138,9,FALSE))</f>
        <v>Agencije</v>
      </c>
      <c r="C401" s="90">
        <v>52</v>
      </c>
      <c r="D401" s="85" t="str">
        <f t="shared" si="59"/>
        <v>Ostale pomoći</v>
      </c>
      <c r="E401" s="291">
        <v>3235</v>
      </c>
      <c r="F401" s="85" t="str">
        <f t="shared" si="60"/>
        <v>Zakupnine i najamnine</v>
      </c>
      <c r="G401" s="291" t="s">
        <v>1076</v>
      </c>
      <c r="H401" s="85" t="str">
        <f t="shared" si="61"/>
        <v>DJELATNOST HRVATSKE MREŽE ZA MOBILNOST ISTRAŽIVAČA (FP7 Ad hoc-2007-13)</v>
      </c>
      <c r="I401" s="85" t="str">
        <f t="shared" si="62"/>
        <v>0970</v>
      </c>
      <c r="J401" s="122">
        <v>66.361404207313029</v>
      </c>
      <c r="K401" s="122">
        <v>66.361404207313029</v>
      </c>
      <c r="L401" s="122">
        <v>66.361404207313029</v>
      </c>
      <c r="M401" s="89"/>
      <c r="O401" t="str">
        <f t="shared" si="63"/>
        <v>323</v>
      </c>
      <c r="P401" t="str">
        <f t="shared" si="64"/>
        <v>32</v>
      </c>
      <c r="Q401" t="str">
        <f t="shared" si="65"/>
        <v>52</v>
      </c>
      <c r="R401" t="str">
        <f t="shared" si="66"/>
        <v>97</v>
      </c>
    </row>
    <row r="402" spans="1:18">
      <c r="A402" s="85" t="str">
        <f>IF(C402="","",VLOOKUP('OPĆI DIO'!$C$3,'OPĆI DIO'!$L$6:$U$138,10,FALSE))</f>
        <v>08091</v>
      </c>
      <c r="B402" s="85" t="str">
        <f>IF(C402="","",VLOOKUP('OPĆI DIO'!$C$3,'OPĆI DIO'!$L$6:$U$138,9,FALSE))</f>
        <v>Agencije</v>
      </c>
      <c r="C402" s="90">
        <v>52</v>
      </c>
      <c r="D402" s="85" t="str">
        <f t="shared" si="59"/>
        <v>Ostale pomoći</v>
      </c>
      <c r="E402" s="291">
        <v>3237</v>
      </c>
      <c r="F402" s="85" t="str">
        <f t="shared" si="60"/>
        <v>Intelektualne i osobne usluge</v>
      </c>
      <c r="G402" s="291" t="s">
        <v>1076</v>
      </c>
      <c r="H402" s="85" t="str">
        <f t="shared" si="61"/>
        <v>DJELATNOST HRVATSKE MREŽE ZA MOBILNOST ISTRAŽIVAČA (FP7 Ad hoc-2007-13)</v>
      </c>
      <c r="I402" s="85" t="str">
        <f t="shared" si="62"/>
        <v>0970</v>
      </c>
      <c r="J402" s="122">
        <v>66.361404207313029</v>
      </c>
      <c r="K402" s="122">
        <v>66.361404207313029</v>
      </c>
      <c r="L402" s="122">
        <v>66.361404207313029</v>
      </c>
      <c r="M402" s="89"/>
      <c r="O402" t="str">
        <f t="shared" si="63"/>
        <v>323</v>
      </c>
      <c r="P402" t="str">
        <f t="shared" si="64"/>
        <v>32</v>
      </c>
      <c r="Q402" t="str">
        <f t="shared" si="65"/>
        <v>52</v>
      </c>
      <c r="R402" t="str">
        <f t="shared" si="66"/>
        <v>97</v>
      </c>
    </row>
    <row r="403" spans="1:18">
      <c r="A403" s="85" t="str">
        <f>IF(C403="","",VLOOKUP('OPĆI DIO'!$C$3,'OPĆI DIO'!$L$6:$U$138,10,FALSE))</f>
        <v>08091</v>
      </c>
      <c r="B403" s="85" t="str">
        <f>IF(C403="","",VLOOKUP('OPĆI DIO'!$C$3,'OPĆI DIO'!$L$6:$U$138,9,FALSE))</f>
        <v>Agencije</v>
      </c>
      <c r="C403" s="90">
        <v>52</v>
      </c>
      <c r="D403" s="85" t="str">
        <f t="shared" si="59"/>
        <v>Ostale pomoći</v>
      </c>
      <c r="E403" s="291">
        <v>3239</v>
      </c>
      <c r="F403" s="85" t="str">
        <f t="shared" si="60"/>
        <v>Ostale usluge</v>
      </c>
      <c r="G403" s="291" t="s">
        <v>1076</v>
      </c>
      <c r="H403" s="85" t="str">
        <f t="shared" si="61"/>
        <v>DJELATNOST HRVATSKE MREŽE ZA MOBILNOST ISTRAŽIVAČA (FP7 Ad hoc-2007-13)</v>
      </c>
      <c r="I403" s="85" t="str">
        <f t="shared" si="62"/>
        <v>0970</v>
      </c>
      <c r="J403" s="122">
        <v>66.361404207313029</v>
      </c>
      <c r="K403" s="122">
        <v>66.361404207313029</v>
      </c>
      <c r="L403" s="122">
        <v>66.361404207313029</v>
      </c>
      <c r="M403" s="89"/>
      <c r="O403" t="str">
        <f t="shared" si="63"/>
        <v>323</v>
      </c>
      <c r="P403" t="str">
        <f t="shared" si="64"/>
        <v>32</v>
      </c>
      <c r="Q403" t="str">
        <f t="shared" si="65"/>
        <v>52</v>
      </c>
      <c r="R403" t="str">
        <f t="shared" si="66"/>
        <v>97</v>
      </c>
    </row>
    <row r="404" spans="1:18">
      <c r="A404" s="85" t="str">
        <f>IF(C404="","",VLOOKUP('OPĆI DIO'!$C$3,'OPĆI DIO'!$L$6:$U$138,10,FALSE))</f>
        <v>08091</v>
      </c>
      <c r="B404" s="85" t="str">
        <f>IF(C404="","",VLOOKUP('OPĆI DIO'!$C$3,'OPĆI DIO'!$L$6:$U$138,9,FALSE))</f>
        <v>Agencije</v>
      </c>
      <c r="C404" s="90">
        <v>52</v>
      </c>
      <c r="D404" s="85" t="str">
        <f t="shared" si="59"/>
        <v>Ostale pomoći</v>
      </c>
      <c r="E404" s="291">
        <v>3431</v>
      </c>
      <c r="F404" s="85" t="str">
        <f t="shared" si="60"/>
        <v>Bankarske usluge i usluge platnog prometa</v>
      </c>
      <c r="G404" s="291" t="s">
        <v>1076</v>
      </c>
      <c r="H404" s="85" t="str">
        <f t="shared" si="61"/>
        <v>DJELATNOST HRVATSKE MREŽE ZA MOBILNOST ISTRAŽIVAČA (FP7 Ad hoc-2007-13)</v>
      </c>
      <c r="I404" s="85" t="str">
        <f t="shared" si="62"/>
        <v>0970</v>
      </c>
      <c r="J404" s="122">
        <v>67</v>
      </c>
      <c r="K404" s="122">
        <v>67</v>
      </c>
      <c r="L404" s="122">
        <v>67</v>
      </c>
      <c r="M404" s="89"/>
      <c r="O404" t="str">
        <f t="shared" si="63"/>
        <v>343</v>
      </c>
      <c r="P404" t="str">
        <f t="shared" si="64"/>
        <v>34</v>
      </c>
      <c r="Q404" t="str">
        <f t="shared" si="65"/>
        <v>52</v>
      </c>
      <c r="R404" t="str">
        <f t="shared" si="66"/>
        <v>97</v>
      </c>
    </row>
    <row r="405" spans="1:18" hidden="1">
      <c r="A405" s="85" t="str">
        <f>IF(C405="","",VLOOKUP('OPĆI DIO'!$C$3,'OPĆI DIO'!$L$6:$U$138,10,FALSE))</f>
        <v>08091</v>
      </c>
      <c r="B405" s="85" t="str">
        <f>IF(C405="","",VLOOKUP('OPĆI DIO'!$C$3,'OPĆI DIO'!$L$6:$U$138,9,FALSE))</f>
        <v>Agencije</v>
      </c>
      <c r="C405" s="90">
        <v>51</v>
      </c>
      <c r="D405" s="85" t="str">
        <f t="shared" si="59"/>
        <v>Pomoći EU</v>
      </c>
      <c r="E405" s="295">
        <v>3111</v>
      </c>
      <c r="F405" s="85" t="str">
        <f t="shared" si="60"/>
        <v>Plaće za redovan rad</v>
      </c>
      <c r="G405" s="291" t="s">
        <v>1100</v>
      </c>
      <c r="H405" s="85" t="str">
        <f t="shared" si="61"/>
        <v>EURYDICE EUROPSKA MREŽA ZA PODATKE I ANALIZE O SUSTAVIMA OBRAZOVANJA</v>
      </c>
      <c r="I405" s="85" t="str">
        <f t="shared" si="62"/>
        <v>0970</v>
      </c>
      <c r="J405" s="122">
        <v>35886.462273541707</v>
      </c>
      <c r="K405" s="122">
        <v>37680.785387218792</v>
      </c>
      <c r="L405" s="122">
        <v>39564.824656579738</v>
      </c>
      <c r="M405" s="89"/>
      <c r="O405" t="str">
        <f t="shared" si="63"/>
        <v>311</v>
      </c>
      <c r="P405" t="str">
        <f t="shared" si="64"/>
        <v>31</v>
      </c>
      <c r="Q405" t="str">
        <f t="shared" si="65"/>
        <v>51</v>
      </c>
      <c r="R405" t="str">
        <f t="shared" si="66"/>
        <v>97</v>
      </c>
    </row>
    <row r="406" spans="1:18" hidden="1">
      <c r="A406" s="85" t="str">
        <f>IF(C406="","",VLOOKUP('OPĆI DIO'!$C$3,'OPĆI DIO'!$L$6:$U$138,10,FALSE))</f>
        <v>08091</v>
      </c>
      <c r="B406" s="85" t="str">
        <f>IF(C406="","",VLOOKUP('OPĆI DIO'!$C$3,'OPĆI DIO'!$L$6:$U$138,9,FALSE))</f>
        <v>Agencije</v>
      </c>
      <c r="C406" s="90">
        <v>51</v>
      </c>
      <c r="D406" s="85" t="str">
        <f t="shared" si="59"/>
        <v>Pomoći EU</v>
      </c>
      <c r="E406" s="295">
        <v>3113</v>
      </c>
      <c r="F406" s="85" t="str">
        <f t="shared" si="60"/>
        <v>Plaće za prekovremeni rad</v>
      </c>
      <c r="G406" s="291" t="s">
        <v>1100</v>
      </c>
      <c r="H406" s="85" t="str">
        <f t="shared" si="61"/>
        <v>EURYDICE EUROPSKA MREŽA ZA PODATKE I ANALIZE O SUSTAVIMA OBRAZOVANJA</v>
      </c>
      <c r="I406" s="85" t="str">
        <f t="shared" si="62"/>
        <v>0970</v>
      </c>
      <c r="J406" s="122">
        <v>4738.2042604021499</v>
      </c>
      <c r="K406" s="122">
        <v>4975.1144734222571</v>
      </c>
      <c r="L406" s="122">
        <v>5223.8701970933698</v>
      </c>
      <c r="M406" s="89"/>
      <c r="O406" t="str">
        <f t="shared" si="63"/>
        <v>311</v>
      </c>
      <c r="P406" t="str">
        <f t="shared" si="64"/>
        <v>31</v>
      </c>
      <c r="Q406" t="str">
        <f t="shared" si="65"/>
        <v>51</v>
      </c>
      <c r="R406" t="str">
        <f t="shared" si="66"/>
        <v>97</v>
      </c>
    </row>
    <row r="407" spans="1:18" hidden="1">
      <c r="A407" s="85" t="str">
        <f>IF(C407="","",VLOOKUP('OPĆI DIO'!$C$3,'OPĆI DIO'!$L$6:$U$138,10,FALSE))</f>
        <v>08091</v>
      </c>
      <c r="B407" s="85" t="str">
        <f>IF(C407="","",VLOOKUP('OPĆI DIO'!$C$3,'OPĆI DIO'!$L$6:$U$138,9,FALSE))</f>
        <v>Agencije</v>
      </c>
      <c r="C407" s="90">
        <v>51</v>
      </c>
      <c r="D407" s="85" t="str">
        <f t="shared" si="59"/>
        <v>Pomoći EU</v>
      </c>
      <c r="E407" s="295">
        <v>3121</v>
      </c>
      <c r="F407" s="85" t="str">
        <f t="shared" si="60"/>
        <v>Ostali rashodi za zaposlene</v>
      </c>
      <c r="G407" s="291" t="s">
        <v>1100</v>
      </c>
      <c r="H407" s="85" t="str">
        <f t="shared" si="61"/>
        <v>EURYDICE EUROPSKA MREŽA ZA PODATKE I ANALIZE O SUSTAVIMA OBRAZOVANJA</v>
      </c>
      <c r="I407" s="85" t="str">
        <f t="shared" si="62"/>
        <v>0970</v>
      </c>
      <c r="J407" s="122">
        <v>975.51264184750141</v>
      </c>
      <c r="K407" s="122">
        <v>1024.2882739398765</v>
      </c>
      <c r="L407" s="122">
        <v>1075.5026876368704</v>
      </c>
      <c r="M407" s="89"/>
      <c r="O407" t="str">
        <f t="shared" si="63"/>
        <v>312</v>
      </c>
      <c r="P407" t="str">
        <f t="shared" si="64"/>
        <v>31</v>
      </c>
      <c r="Q407" t="str">
        <f t="shared" si="65"/>
        <v>51</v>
      </c>
      <c r="R407" t="str">
        <f t="shared" si="66"/>
        <v>97</v>
      </c>
    </row>
    <row r="408" spans="1:18" hidden="1">
      <c r="A408" s="85" t="str">
        <f>IF(C408="","",VLOOKUP('OPĆI DIO'!$C$3,'OPĆI DIO'!$L$6:$U$138,10,FALSE))</f>
        <v>08091</v>
      </c>
      <c r="B408" s="85" t="str">
        <f>IF(C408="","",VLOOKUP('OPĆI DIO'!$C$3,'OPĆI DIO'!$L$6:$U$138,9,FALSE))</f>
        <v>Agencije</v>
      </c>
      <c r="C408" s="90">
        <v>51</v>
      </c>
      <c r="D408" s="85" t="str">
        <f t="shared" si="59"/>
        <v>Pomoći EU</v>
      </c>
      <c r="E408" s="295">
        <v>3132</v>
      </c>
      <c r="F408" s="85" t="str">
        <f t="shared" si="60"/>
        <v>Doprinosi za obvezno zdravstveno osiguranje</v>
      </c>
      <c r="G408" s="291" t="s">
        <v>1100</v>
      </c>
      <c r="H408" s="85" t="str">
        <f t="shared" si="61"/>
        <v>EURYDICE EUROPSKA MREŽA ZA PODATKE I ANALIZE O SUSTAVIMA OBRAZOVANJA</v>
      </c>
      <c r="I408" s="85" t="str">
        <f t="shared" si="62"/>
        <v>0970</v>
      </c>
      <c r="J408" s="122">
        <v>6703.0260800318538</v>
      </c>
      <c r="K408" s="122">
        <v>7038.1773840334463</v>
      </c>
      <c r="L408" s="122">
        <v>7390.0862532351193</v>
      </c>
      <c r="M408" s="89"/>
      <c r="O408" t="str">
        <f t="shared" si="63"/>
        <v>313</v>
      </c>
      <c r="P408" t="str">
        <f t="shared" si="64"/>
        <v>31</v>
      </c>
      <c r="Q408" t="str">
        <f t="shared" si="65"/>
        <v>51</v>
      </c>
      <c r="R408" t="str">
        <f t="shared" si="66"/>
        <v>97</v>
      </c>
    </row>
    <row r="409" spans="1:18" hidden="1">
      <c r="A409" s="85" t="str">
        <f>IF(C409="","",VLOOKUP('OPĆI DIO'!$C$3,'OPĆI DIO'!$L$6:$U$138,10,FALSE))</f>
        <v>08091</v>
      </c>
      <c r="B409" s="85" t="str">
        <f>IF(C409="","",VLOOKUP('OPĆI DIO'!$C$3,'OPĆI DIO'!$L$6:$U$138,9,FALSE))</f>
        <v>Agencije</v>
      </c>
      <c r="C409" s="90">
        <v>51</v>
      </c>
      <c r="D409" s="85" t="str">
        <f t="shared" si="59"/>
        <v>Pomoći EU</v>
      </c>
      <c r="E409" s="291">
        <v>3211</v>
      </c>
      <c r="F409" s="85" t="str">
        <f t="shared" si="60"/>
        <v>Službena putovanja</v>
      </c>
      <c r="G409" s="291" t="s">
        <v>1100</v>
      </c>
      <c r="H409" s="85" t="str">
        <f t="shared" si="61"/>
        <v>EURYDICE EUROPSKA MREŽA ZA PODATKE I ANALIZE O SUSTAVIMA OBRAZOVANJA</v>
      </c>
      <c r="I409" s="85" t="str">
        <f t="shared" si="62"/>
        <v>0970</v>
      </c>
      <c r="J409" s="122">
        <v>5972.5263786581718</v>
      </c>
      <c r="K409" s="122">
        <v>5972.5263786581718</v>
      </c>
      <c r="L409" s="122">
        <v>5972.5263786581718</v>
      </c>
      <c r="M409" s="89"/>
      <c r="O409" t="str">
        <f t="shared" si="63"/>
        <v>321</v>
      </c>
      <c r="P409" t="str">
        <f t="shared" si="64"/>
        <v>32</v>
      </c>
      <c r="Q409" t="str">
        <f t="shared" si="65"/>
        <v>51</v>
      </c>
      <c r="R409" t="str">
        <f t="shared" si="66"/>
        <v>97</v>
      </c>
    </row>
    <row r="410" spans="1:18" hidden="1">
      <c r="A410" s="85" t="str">
        <f>IF(C410="","",VLOOKUP('OPĆI DIO'!$C$3,'OPĆI DIO'!$L$6:$U$138,10,FALSE))</f>
        <v>08091</v>
      </c>
      <c r="B410" s="85" t="str">
        <f>IF(C410="","",VLOOKUP('OPĆI DIO'!$C$3,'OPĆI DIO'!$L$6:$U$138,9,FALSE))</f>
        <v>Agencije</v>
      </c>
      <c r="C410" s="90">
        <v>51</v>
      </c>
      <c r="D410" s="85" t="str">
        <f t="shared" si="59"/>
        <v>Pomoći EU</v>
      </c>
      <c r="E410" s="291">
        <v>3233</v>
      </c>
      <c r="F410" s="85" t="str">
        <f t="shared" si="60"/>
        <v>Usluge promidžbe i informiranja</v>
      </c>
      <c r="G410" s="291" t="s">
        <v>1100</v>
      </c>
      <c r="H410" s="85" t="str">
        <f t="shared" si="61"/>
        <v>EURYDICE EUROPSKA MREŽA ZA PODATKE I ANALIZE O SUSTAVIMA OBRAZOVANJA</v>
      </c>
      <c r="I410" s="85" t="str">
        <f t="shared" si="62"/>
        <v>0970</v>
      </c>
      <c r="J410" s="122">
        <v>1990.8421262193906</v>
      </c>
      <c r="K410" s="122">
        <v>2090.3842325303604</v>
      </c>
      <c r="L410" s="122">
        <v>2194.9034441568783</v>
      </c>
      <c r="M410" s="89"/>
      <c r="O410" t="str">
        <f t="shared" si="63"/>
        <v>323</v>
      </c>
      <c r="P410" t="str">
        <f t="shared" si="64"/>
        <v>32</v>
      </c>
      <c r="Q410" t="str">
        <f t="shared" si="65"/>
        <v>51</v>
      </c>
      <c r="R410" t="str">
        <f t="shared" si="66"/>
        <v>97</v>
      </c>
    </row>
    <row r="411" spans="1:18" hidden="1">
      <c r="A411" s="85" t="str">
        <f>IF(C411="","",VLOOKUP('OPĆI DIO'!$C$3,'OPĆI DIO'!$L$6:$U$138,10,FALSE))</f>
        <v>08091</v>
      </c>
      <c r="B411" s="85" t="str">
        <f>IF(C411="","",VLOOKUP('OPĆI DIO'!$C$3,'OPĆI DIO'!$L$6:$U$138,9,FALSE))</f>
        <v>Agencije</v>
      </c>
      <c r="C411" s="90">
        <v>51</v>
      </c>
      <c r="D411" s="85" t="str">
        <f t="shared" si="59"/>
        <v>Pomoći EU</v>
      </c>
      <c r="E411" s="291">
        <v>3237</v>
      </c>
      <c r="F411" s="85" t="str">
        <f t="shared" si="60"/>
        <v>Intelektualne i osobne usluge</v>
      </c>
      <c r="G411" s="291" t="s">
        <v>1100</v>
      </c>
      <c r="H411" s="85" t="str">
        <f t="shared" si="61"/>
        <v>EURYDICE EUROPSKA MREŽA ZA PODATKE I ANALIZE O SUSTAVIMA OBRAZOVANJA</v>
      </c>
      <c r="I411" s="85" t="str">
        <f t="shared" si="62"/>
        <v>0970</v>
      </c>
      <c r="J411" s="122">
        <v>22562.877430486427</v>
      </c>
      <c r="K411" s="122">
        <v>23691.021302010748</v>
      </c>
      <c r="L411" s="122">
        <v>24875.572367111286</v>
      </c>
      <c r="M411" s="89"/>
      <c r="O411" t="str">
        <f t="shared" si="63"/>
        <v>323</v>
      </c>
      <c r="P411" t="str">
        <f t="shared" si="64"/>
        <v>32</v>
      </c>
      <c r="Q411" t="str">
        <f t="shared" si="65"/>
        <v>51</v>
      </c>
      <c r="R411" t="str">
        <f t="shared" si="66"/>
        <v>97</v>
      </c>
    </row>
    <row r="412" spans="1:18" hidden="1">
      <c r="A412" s="85" t="str">
        <f>IF(C412="","",VLOOKUP('OPĆI DIO'!$C$3,'OPĆI DIO'!$L$6:$U$138,10,FALSE))</f>
        <v>08091</v>
      </c>
      <c r="B412" s="85" t="str">
        <f>IF(C412="","",VLOOKUP('OPĆI DIO'!$C$3,'OPĆI DIO'!$L$6:$U$138,9,FALSE))</f>
        <v>Agencije</v>
      </c>
      <c r="C412" s="90">
        <v>51</v>
      </c>
      <c r="D412" s="85" t="str">
        <f t="shared" si="59"/>
        <v>Pomoći EU</v>
      </c>
      <c r="E412" s="291">
        <v>3238</v>
      </c>
      <c r="F412" s="85" t="str">
        <f t="shared" si="60"/>
        <v>Računalne usluge</v>
      </c>
      <c r="G412" s="291" t="s">
        <v>1100</v>
      </c>
      <c r="H412" s="85" t="str">
        <f t="shared" si="61"/>
        <v>EURYDICE EUROPSKA MREŽA ZA PODATKE I ANALIZE O SUSTAVIMA OBRAZOVANJA</v>
      </c>
      <c r="I412" s="85" t="str">
        <f t="shared" si="62"/>
        <v>0970</v>
      </c>
      <c r="J412" s="122">
        <v>796.33685048775624</v>
      </c>
      <c r="K412" s="122">
        <v>836.15369301214412</v>
      </c>
      <c r="L412" s="122">
        <v>877.96137766275126</v>
      </c>
      <c r="M412" s="89"/>
      <c r="O412" t="str">
        <f t="shared" si="63"/>
        <v>323</v>
      </c>
      <c r="P412" t="str">
        <f t="shared" si="64"/>
        <v>32</v>
      </c>
      <c r="Q412" t="str">
        <f t="shared" si="65"/>
        <v>51</v>
      </c>
      <c r="R412" t="str">
        <f t="shared" si="66"/>
        <v>97</v>
      </c>
    </row>
    <row r="413" spans="1:18" hidden="1">
      <c r="A413" s="85" t="str">
        <f>IF(C413="","",VLOOKUP('OPĆI DIO'!$C$3,'OPĆI DIO'!$L$6:$U$138,10,FALSE))</f>
        <v>08091</v>
      </c>
      <c r="B413" s="85" t="str">
        <f>IF(C413="","",VLOOKUP('OPĆI DIO'!$C$3,'OPĆI DIO'!$L$6:$U$138,9,FALSE))</f>
        <v>Agencije</v>
      </c>
      <c r="C413" s="90">
        <v>51</v>
      </c>
      <c r="D413" s="85" t="str">
        <f t="shared" si="59"/>
        <v>Pomoći EU</v>
      </c>
      <c r="E413" s="291">
        <v>3239</v>
      </c>
      <c r="F413" s="85" t="str">
        <f t="shared" si="60"/>
        <v>Ostale usluge</v>
      </c>
      <c r="G413" s="291" t="s">
        <v>1100</v>
      </c>
      <c r="H413" s="85" t="str">
        <f t="shared" si="61"/>
        <v>EURYDICE EUROPSKA MREŽA ZA PODATKE I ANALIZE O SUSTAVIMA OBRAZOVANJA</v>
      </c>
      <c r="I413" s="85" t="str">
        <f t="shared" si="62"/>
        <v>0970</v>
      </c>
      <c r="J413" s="122">
        <v>0</v>
      </c>
      <c r="K413" s="122">
        <v>0</v>
      </c>
      <c r="L413" s="122">
        <v>0</v>
      </c>
      <c r="M413" s="89"/>
      <c r="O413" t="str">
        <f t="shared" si="63"/>
        <v>323</v>
      </c>
      <c r="P413" t="str">
        <f t="shared" si="64"/>
        <v>32</v>
      </c>
      <c r="Q413" t="str">
        <f t="shared" si="65"/>
        <v>51</v>
      </c>
      <c r="R413" t="str">
        <f t="shared" si="66"/>
        <v>97</v>
      </c>
    </row>
    <row r="414" spans="1:18" hidden="1">
      <c r="A414" s="85" t="str">
        <f>IF(C414="","",VLOOKUP('OPĆI DIO'!$C$3,'OPĆI DIO'!$L$6:$U$138,10,FALSE))</f>
        <v>08091</v>
      </c>
      <c r="B414" s="85" t="str">
        <f>IF(C414="","",VLOOKUP('OPĆI DIO'!$C$3,'OPĆI DIO'!$L$6:$U$138,9,FALSE))</f>
        <v>Agencije</v>
      </c>
      <c r="C414" s="90">
        <v>51</v>
      </c>
      <c r="D414" s="85" t="str">
        <f t="shared" si="59"/>
        <v>Pomoći EU</v>
      </c>
      <c r="E414" s="291">
        <v>3241</v>
      </c>
      <c r="F414" s="85" t="str">
        <f t="shared" si="60"/>
        <v>Naknade troškova osobama izvan radnog odnosa</v>
      </c>
      <c r="G414" s="291" t="s">
        <v>1100</v>
      </c>
      <c r="H414" s="85" t="str">
        <f t="shared" si="61"/>
        <v>EURYDICE EUROPSKA MREŽA ZA PODATKE I ANALIZE O SUSTAVIMA OBRAZOVANJA</v>
      </c>
      <c r="I414" s="85" t="str">
        <f t="shared" si="62"/>
        <v>0970</v>
      </c>
      <c r="J414" s="122">
        <v>0</v>
      </c>
      <c r="K414" s="122">
        <v>0</v>
      </c>
      <c r="L414" s="122">
        <v>0</v>
      </c>
      <c r="M414" s="89"/>
      <c r="O414" t="str">
        <f t="shared" si="63"/>
        <v>324</v>
      </c>
      <c r="P414" t="str">
        <f t="shared" si="64"/>
        <v>32</v>
      </c>
      <c r="Q414" t="str">
        <f t="shared" si="65"/>
        <v>51</v>
      </c>
      <c r="R414" t="str">
        <f t="shared" si="66"/>
        <v>97</v>
      </c>
    </row>
    <row r="415" spans="1:18" hidden="1">
      <c r="A415" s="85" t="str">
        <f>IF(C415="","",VLOOKUP('OPĆI DIO'!$C$3,'OPĆI DIO'!$L$6:$U$138,10,FALSE))</f>
        <v>08091</v>
      </c>
      <c r="B415" s="85" t="str">
        <f>IF(C415="","",VLOOKUP('OPĆI DIO'!$C$3,'OPĆI DIO'!$L$6:$U$138,9,FALSE))</f>
        <v>Agencije</v>
      </c>
      <c r="C415" s="90">
        <v>51</v>
      </c>
      <c r="D415" s="85" t="str">
        <f t="shared" si="59"/>
        <v>Pomoći EU</v>
      </c>
      <c r="E415" s="291">
        <v>3293</v>
      </c>
      <c r="F415" s="85" t="str">
        <f t="shared" si="60"/>
        <v>Reprezentacija</v>
      </c>
      <c r="G415" s="291" t="s">
        <v>1100</v>
      </c>
      <c r="H415" s="85" t="str">
        <f t="shared" si="61"/>
        <v>EURYDICE EUROPSKA MREŽA ZA PODATKE I ANALIZE O SUSTAVIMA OBRAZOVANJA</v>
      </c>
      <c r="I415" s="85" t="str">
        <f t="shared" si="62"/>
        <v>0970</v>
      </c>
      <c r="J415" s="122">
        <v>796.33685048775624</v>
      </c>
      <c r="K415" s="122">
        <v>836.15369301214412</v>
      </c>
      <c r="L415" s="122">
        <v>877.96137766275126</v>
      </c>
      <c r="M415" s="89"/>
      <c r="O415" t="str">
        <f t="shared" si="63"/>
        <v>329</v>
      </c>
      <c r="P415" t="str">
        <f t="shared" si="64"/>
        <v>32</v>
      </c>
      <c r="Q415" t="str">
        <f t="shared" si="65"/>
        <v>51</v>
      </c>
      <c r="R415" t="str">
        <f t="shared" si="66"/>
        <v>97</v>
      </c>
    </row>
    <row r="416" spans="1:18" hidden="1">
      <c r="A416" s="85" t="str">
        <f>IF(C416="","",VLOOKUP('OPĆI DIO'!$C$3,'OPĆI DIO'!$L$6:$U$138,10,FALSE))</f>
        <v>08091</v>
      </c>
      <c r="B416" s="85" t="str">
        <f>IF(C416="","",VLOOKUP('OPĆI DIO'!$C$3,'OPĆI DIO'!$L$6:$U$138,9,FALSE))</f>
        <v>Agencije</v>
      </c>
      <c r="C416" s="90">
        <v>51</v>
      </c>
      <c r="D416" s="85" t="str">
        <f t="shared" si="59"/>
        <v>Pomoći EU</v>
      </c>
      <c r="E416" s="291">
        <v>4262</v>
      </c>
      <c r="F416" s="85" t="str">
        <f t="shared" si="60"/>
        <v>Ulaganja u računalne programe</v>
      </c>
      <c r="G416" s="291" t="s">
        <v>1100</v>
      </c>
      <c r="H416" s="85" t="str">
        <f t="shared" si="61"/>
        <v>EURYDICE EUROPSKA MREŽA ZA PODATKE I ANALIZE O SUSTAVIMA OBRAZOVANJA</v>
      </c>
      <c r="I416" s="85" t="str">
        <f t="shared" si="62"/>
        <v>0970</v>
      </c>
      <c r="J416" s="122">
        <v>1194.5052757316344</v>
      </c>
      <c r="K416" s="122">
        <v>1254.2305395182161</v>
      </c>
      <c r="L416" s="122">
        <v>1316.9420664941269</v>
      </c>
      <c r="M416" s="89"/>
      <c r="O416" t="str">
        <f t="shared" si="63"/>
        <v>426</v>
      </c>
      <c r="P416" t="str">
        <f t="shared" si="64"/>
        <v>42</v>
      </c>
      <c r="Q416" t="str">
        <f t="shared" si="65"/>
        <v>51</v>
      </c>
      <c r="R416" t="str">
        <f t="shared" si="66"/>
        <v>97</v>
      </c>
    </row>
    <row r="417" spans="1:18" hidden="1">
      <c r="A417" s="85" t="str">
        <f>IF(C417="","",VLOOKUP('OPĆI DIO'!$C$3,'OPĆI DIO'!$L$6:$U$138,10,FALSE))</f>
        <v>08091</v>
      </c>
      <c r="B417" s="85" t="str">
        <f>IF(C417="","",VLOOKUP('OPĆI DIO'!$C$3,'OPĆI DIO'!$L$6:$U$138,9,FALSE))</f>
        <v>Agencije</v>
      </c>
      <c r="C417" s="90">
        <v>51</v>
      </c>
      <c r="D417" s="85" t="str">
        <f t="shared" si="59"/>
        <v>Pomoći EU</v>
      </c>
      <c r="E417" s="292">
        <v>3113</v>
      </c>
      <c r="F417" s="85" t="str">
        <f t="shared" si="60"/>
        <v>Plaće za prekovremeni rad</v>
      </c>
      <c r="G417" s="292" t="s">
        <v>1078</v>
      </c>
      <c r="H417" s="85" t="str">
        <f t="shared" si="61"/>
        <v>PROVOĐENJE MREŽNIH PROJEKATA IZ OBZOR 2020.PROGRAMA</v>
      </c>
      <c r="I417" s="85" t="str">
        <f t="shared" si="62"/>
        <v>0970</v>
      </c>
      <c r="J417" s="122">
        <v>0</v>
      </c>
      <c r="K417" s="122">
        <v>0</v>
      </c>
      <c r="L417" s="122">
        <v>0</v>
      </c>
      <c r="M417" s="89"/>
      <c r="O417" t="str">
        <f t="shared" si="63"/>
        <v>311</v>
      </c>
      <c r="P417" t="str">
        <f t="shared" si="64"/>
        <v>31</v>
      </c>
      <c r="Q417" t="str">
        <f t="shared" si="65"/>
        <v>51</v>
      </c>
      <c r="R417" t="str">
        <f t="shared" si="66"/>
        <v>97</v>
      </c>
    </row>
    <row r="418" spans="1:18" hidden="1">
      <c r="A418" s="85" t="str">
        <f>IF(C418="","",VLOOKUP('OPĆI DIO'!$C$3,'OPĆI DIO'!$L$6:$U$138,10,FALSE))</f>
        <v>08091</v>
      </c>
      <c r="B418" s="85" t="str">
        <f>IF(C418="","",VLOOKUP('OPĆI DIO'!$C$3,'OPĆI DIO'!$L$6:$U$138,9,FALSE))</f>
        <v>Agencije</v>
      </c>
      <c r="C418" s="90">
        <v>51</v>
      </c>
      <c r="D418" s="85" t="str">
        <f t="shared" si="59"/>
        <v>Pomoći EU</v>
      </c>
      <c r="E418" s="292">
        <v>3132</v>
      </c>
      <c r="F418" s="85" t="str">
        <f t="shared" si="60"/>
        <v>Doprinosi za obvezno zdravstveno osiguranje</v>
      </c>
      <c r="G418" s="292" t="s">
        <v>1078</v>
      </c>
      <c r="H418" s="85" t="str">
        <f t="shared" si="61"/>
        <v>PROVOĐENJE MREŽNIH PROJEKATA IZ OBZOR 2020.PROGRAMA</v>
      </c>
      <c r="I418" s="85" t="str">
        <f t="shared" si="62"/>
        <v>0970</v>
      </c>
      <c r="J418" s="122">
        <v>0</v>
      </c>
      <c r="K418" s="122">
        <v>0</v>
      </c>
      <c r="L418" s="122">
        <v>0</v>
      </c>
      <c r="M418" s="89"/>
      <c r="O418" t="str">
        <f t="shared" si="63"/>
        <v>313</v>
      </c>
      <c r="P418" t="str">
        <f t="shared" si="64"/>
        <v>31</v>
      </c>
      <c r="Q418" t="str">
        <f t="shared" si="65"/>
        <v>51</v>
      </c>
      <c r="R418" t="str">
        <f t="shared" si="66"/>
        <v>97</v>
      </c>
    </row>
    <row r="419" spans="1:18" hidden="1">
      <c r="A419" s="85" t="str">
        <f>IF(C419="","",VLOOKUP('OPĆI DIO'!$C$3,'OPĆI DIO'!$L$6:$U$138,10,FALSE))</f>
        <v>08091</v>
      </c>
      <c r="B419" s="85" t="str">
        <f>IF(C419="","",VLOOKUP('OPĆI DIO'!$C$3,'OPĆI DIO'!$L$6:$U$138,9,FALSE))</f>
        <v>Agencije</v>
      </c>
      <c r="C419" s="90">
        <v>51</v>
      </c>
      <c r="D419" s="85" t="str">
        <f t="shared" si="59"/>
        <v>Pomoći EU</v>
      </c>
      <c r="E419" s="292">
        <v>3211</v>
      </c>
      <c r="F419" s="85" t="str">
        <f t="shared" si="60"/>
        <v>Službena putovanja</v>
      </c>
      <c r="G419" s="292" t="s">
        <v>1078</v>
      </c>
      <c r="H419" s="85" t="str">
        <f t="shared" si="61"/>
        <v>PROVOĐENJE MREŽNIH PROJEKATA IZ OBZOR 2020.PROGRAMA</v>
      </c>
      <c r="I419" s="85" t="str">
        <f t="shared" si="62"/>
        <v>0970</v>
      </c>
      <c r="J419" s="122">
        <v>0</v>
      </c>
      <c r="K419" s="122">
        <v>0</v>
      </c>
      <c r="L419" s="122">
        <v>0</v>
      </c>
      <c r="M419" s="89"/>
      <c r="O419" t="str">
        <f t="shared" si="63"/>
        <v>321</v>
      </c>
      <c r="P419" t="str">
        <f t="shared" si="64"/>
        <v>32</v>
      </c>
      <c r="Q419" t="str">
        <f t="shared" si="65"/>
        <v>51</v>
      </c>
      <c r="R419" t="str">
        <f t="shared" si="66"/>
        <v>97</v>
      </c>
    </row>
    <row r="420" spans="1:18" hidden="1">
      <c r="A420" s="85" t="str">
        <f>IF(C420="","",VLOOKUP('OPĆI DIO'!$C$3,'OPĆI DIO'!$L$6:$U$138,10,FALSE))</f>
        <v>08091</v>
      </c>
      <c r="B420" s="85" t="str">
        <f>IF(C420="","",VLOOKUP('OPĆI DIO'!$C$3,'OPĆI DIO'!$L$6:$U$138,9,FALSE))</f>
        <v>Agencije</v>
      </c>
      <c r="C420" s="90">
        <v>51</v>
      </c>
      <c r="D420" s="85" t="str">
        <f t="shared" si="59"/>
        <v>Pomoći EU</v>
      </c>
      <c r="E420" s="292">
        <v>3213</v>
      </c>
      <c r="F420" s="85" t="str">
        <f t="shared" si="60"/>
        <v>Stručno usavršavanje zaposlenika</v>
      </c>
      <c r="G420" s="292" t="s">
        <v>1078</v>
      </c>
      <c r="H420" s="85" t="str">
        <f t="shared" si="61"/>
        <v>PROVOĐENJE MREŽNIH PROJEKATA IZ OBZOR 2020.PROGRAMA</v>
      </c>
      <c r="I420" s="85" t="str">
        <f t="shared" si="62"/>
        <v>0970</v>
      </c>
      <c r="J420" s="122">
        <v>0</v>
      </c>
      <c r="K420" s="122">
        <v>0</v>
      </c>
      <c r="L420" s="122">
        <v>0</v>
      </c>
      <c r="M420" s="89"/>
      <c r="O420" t="str">
        <f t="shared" si="63"/>
        <v>321</v>
      </c>
      <c r="P420" t="str">
        <f t="shared" si="64"/>
        <v>32</v>
      </c>
      <c r="Q420" t="str">
        <f t="shared" si="65"/>
        <v>51</v>
      </c>
      <c r="R420" t="str">
        <f t="shared" si="66"/>
        <v>97</v>
      </c>
    </row>
    <row r="421" spans="1:18" hidden="1">
      <c r="A421" s="85" t="str">
        <f>IF(C421="","",VLOOKUP('OPĆI DIO'!$C$3,'OPĆI DIO'!$L$6:$U$138,10,FALSE))</f>
        <v>08091</v>
      </c>
      <c r="B421" s="85" t="str">
        <f>IF(C421="","",VLOOKUP('OPĆI DIO'!$C$3,'OPĆI DIO'!$L$6:$U$138,9,FALSE))</f>
        <v>Agencije</v>
      </c>
      <c r="C421" s="90">
        <v>51</v>
      </c>
      <c r="D421" s="85" t="str">
        <f t="shared" si="59"/>
        <v>Pomoći EU</v>
      </c>
      <c r="E421" s="292">
        <v>3221</v>
      </c>
      <c r="F421" s="85" t="str">
        <f t="shared" si="60"/>
        <v>Uredski materijal i ostali materijalni rashodi</v>
      </c>
      <c r="G421" s="292" t="s">
        <v>1078</v>
      </c>
      <c r="H421" s="85" t="str">
        <f t="shared" si="61"/>
        <v>PROVOĐENJE MREŽNIH PROJEKATA IZ OBZOR 2020.PROGRAMA</v>
      </c>
      <c r="I421" s="85" t="str">
        <f t="shared" si="62"/>
        <v>0970</v>
      </c>
      <c r="J421" s="122">
        <v>0</v>
      </c>
      <c r="K421" s="122">
        <v>0</v>
      </c>
      <c r="L421" s="122">
        <v>0</v>
      </c>
      <c r="M421" s="89"/>
      <c r="O421" t="str">
        <f t="shared" si="63"/>
        <v>322</v>
      </c>
      <c r="P421" t="str">
        <f t="shared" si="64"/>
        <v>32</v>
      </c>
      <c r="Q421" t="str">
        <f t="shared" si="65"/>
        <v>51</v>
      </c>
      <c r="R421" t="str">
        <f t="shared" si="66"/>
        <v>97</v>
      </c>
    </row>
    <row r="422" spans="1:18" hidden="1">
      <c r="A422" s="85" t="str">
        <f>IF(C422="","",VLOOKUP('OPĆI DIO'!$C$3,'OPĆI DIO'!$L$6:$U$138,10,FALSE))</f>
        <v>08091</v>
      </c>
      <c r="B422" s="85" t="str">
        <f>IF(C422="","",VLOOKUP('OPĆI DIO'!$C$3,'OPĆI DIO'!$L$6:$U$138,9,FALSE))</f>
        <v>Agencije</v>
      </c>
      <c r="C422" s="90">
        <v>51</v>
      </c>
      <c r="D422" s="85" t="str">
        <f t="shared" si="59"/>
        <v>Pomoći EU</v>
      </c>
      <c r="E422" s="292">
        <v>3231</v>
      </c>
      <c r="F422" s="85" t="str">
        <f t="shared" si="60"/>
        <v>Usluge telefona, pošte i prijevoza</v>
      </c>
      <c r="G422" s="292" t="s">
        <v>1078</v>
      </c>
      <c r="H422" s="85" t="str">
        <f t="shared" si="61"/>
        <v>PROVOĐENJE MREŽNIH PROJEKATA IZ OBZOR 2020.PROGRAMA</v>
      </c>
      <c r="I422" s="85" t="str">
        <f t="shared" si="62"/>
        <v>0970</v>
      </c>
      <c r="J422" s="122">
        <v>0</v>
      </c>
      <c r="K422" s="122">
        <v>0</v>
      </c>
      <c r="L422" s="122">
        <v>0</v>
      </c>
      <c r="M422" s="89"/>
      <c r="O422" t="str">
        <f t="shared" si="63"/>
        <v>323</v>
      </c>
      <c r="P422" t="str">
        <f t="shared" si="64"/>
        <v>32</v>
      </c>
      <c r="Q422" t="str">
        <f t="shared" si="65"/>
        <v>51</v>
      </c>
      <c r="R422" t="str">
        <f t="shared" si="66"/>
        <v>97</v>
      </c>
    </row>
    <row r="423" spans="1:18" hidden="1">
      <c r="A423" s="85" t="str">
        <f>IF(C423="","",VLOOKUP('OPĆI DIO'!$C$3,'OPĆI DIO'!$L$6:$U$138,10,FALSE))</f>
        <v>08091</v>
      </c>
      <c r="B423" s="85" t="str">
        <f>IF(C423="","",VLOOKUP('OPĆI DIO'!$C$3,'OPĆI DIO'!$L$6:$U$138,9,FALSE))</f>
        <v>Agencije</v>
      </c>
      <c r="C423" s="90">
        <v>51</v>
      </c>
      <c r="D423" s="85" t="str">
        <f t="shared" si="59"/>
        <v>Pomoći EU</v>
      </c>
      <c r="E423" s="292">
        <v>3235</v>
      </c>
      <c r="F423" s="85" t="str">
        <f t="shared" si="60"/>
        <v>Zakupnine i najamnine</v>
      </c>
      <c r="G423" s="292" t="s">
        <v>1078</v>
      </c>
      <c r="H423" s="85" t="str">
        <f t="shared" si="61"/>
        <v>PROVOĐENJE MREŽNIH PROJEKATA IZ OBZOR 2020.PROGRAMA</v>
      </c>
      <c r="I423" s="85" t="str">
        <f t="shared" si="62"/>
        <v>0970</v>
      </c>
      <c r="J423" s="122">
        <v>0</v>
      </c>
      <c r="K423" s="122">
        <v>0</v>
      </c>
      <c r="L423" s="122">
        <v>0</v>
      </c>
      <c r="M423" s="89"/>
      <c r="O423" t="str">
        <f t="shared" si="63"/>
        <v>323</v>
      </c>
      <c r="P423" t="str">
        <f t="shared" si="64"/>
        <v>32</v>
      </c>
      <c r="Q423" t="str">
        <f t="shared" si="65"/>
        <v>51</v>
      </c>
      <c r="R423" t="str">
        <f t="shared" si="66"/>
        <v>97</v>
      </c>
    </row>
    <row r="424" spans="1:18" hidden="1">
      <c r="A424" s="85" t="str">
        <f>IF(C424="","",VLOOKUP('OPĆI DIO'!$C$3,'OPĆI DIO'!$L$6:$U$138,10,FALSE))</f>
        <v>08091</v>
      </c>
      <c r="B424" s="85" t="str">
        <f>IF(C424="","",VLOOKUP('OPĆI DIO'!$C$3,'OPĆI DIO'!$L$6:$U$138,9,FALSE))</f>
        <v>Agencije</v>
      </c>
      <c r="C424" s="90">
        <v>51</v>
      </c>
      <c r="D424" s="85" t="str">
        <f t="shared" si="59"/>
        <v>Pomoći EU</v>
      </c>
      <c r="E424" s="292">
        <v>3239</v>
      </c>
      <c r="F424" s="85" t="str">
        <f t="shared" si="60"/>
        <v>Ostale usluge</v>
      </c>
      <c r="G424" s="292" t="s">
        <v>1078</v>
      </c>
      <c r="H424" s="85" t="str">
        <f t="shared" si="61"/>
        <v>PROVOĐENJE MREŽNIH PROJEKATA IZ OBZOR 2020.PROGRAMA</v>
      </c>
      <c r="I424" s="85" t="str">
        <f t="shared" si="62"/>
        <v>0970</v>
      </c>
      <c r="J424" s="122">
        <v>0</v>
      </c>
      <c r="K424" s="122">
        <v>0</v>
      </c>
      <c r="L424" s="122">
        <v>0</v>
      </c>
      <c r="M424" s="89"/>
      <c r="O424" t="str">
        <f t="shared" si="63"/>
        <v>323</v>
      </c>
      <c r="P424" t="str">
        <f t="shared" si="64"/>
        <v>32</v>
      </c>
      <c r="Q424" t="str">
        <f t="shared" si="65"/>
        <v>51</v>
      </c>
      <c r="R424" t="str">
        <f t="shared" si="66"/>
        <v>97</v>
      </c>
    </row>
    <row r="425" spans="1:18" hidden="1">
      <c r="A425" s="85" t="str">
        <f>IF(C425="","",VLOOKUP('OPĆI DIO'!$C$3,'OPĆI DIO'!$L$6:$U$138,10,FALSE))</f>
        <v>08091</v>
      </c>
      <c r="B425" s="85" t="str">
        <f>IF(C425="","",VLOOKUP('OPĆI DIO'!$C$3,'OPĆI DIO'!$L$6:$U$138,9,FALSE))</f>
        <v>Agencije</v>
      </c>
      <c r="C425" s="90">
        <v>51</v>
      </c>
      <c r="D425" s="85" t="str">
        <f t="shared" si="59"/>
        <v>Pomoći EU</v>
      </c>
      <c r="E425" s="292">
        <v>3241</v>
      </c>
      <c r="F425" s="85" t="str">
        <f t="shared" si="60"/>
        <v>Naknade troškova osobama izvan radnog odnosa</v>
      </c>
      <c r="G425" s="292" t="s">
        <v>1078</v>
      </c>
      <c r="H425" s="85" t="str">
        <f t="shared" si="61"/>
        <v>PROVOĐENJE MREŽNIH PROJEKATA IZ OBZOR 2020.PROGRAMA</v>
      </c>
      <c r="I425" s="85" t="str">
        <f t="shared" si="62"/>
        <v>0970</v>
      </c>
      <c r="J425" s="122">
        <v>0</v>
      </c>
      <c r="K425" s="122">
        <v>0</v>
      </c>
      <c r="L425" s="122">
        <v>0</v>
      </c>
      <c r="M425" s="89"/>
      <c r="O425" t="str">
        <f t="shared" si="63"/>
        <v>324</v>
      </c>
      <c r="P425" t="str">
        <f t="shared" si="64"/>
        <v>32</v>
      </c>
      <c r="Q425" t="str">
        <f t="shared" si="65"/>
        <v>51</v>
      </c>
      <c r="R425" t="str">
        <f t="shared" si="66"/>
        <v>97</v>
      </c>
    </row>
    <row r="426" spans="1:18" hidden="1">
      <c r="A426" s="85" t="str">
        <f>IF(C426="","",VLOOKUP('OPĆI DIO'!$C$3,'OPĆI DIO'!$L$6:$U$138,10,FALSE))</f>
        <v>08091</v>
      </c>
      <c r="B426" s="85" t="str">
        <f>IF(C426="","",VLOOKUP('OPĆI DIO'!$C$3,'OPĆI DIO'!$L$6:$U$138,9,FALSE))</f>
        <v>Agencije</v>
      </c>
      <c r="C426" s="90">
        <v>51</v>
      </c>
      <c r="D426" s="85" t="str">
        <f t="shared" si="59"/>
        <v>Pomoći EU</v>
      </c>
      <c r="E426" s="292">
        <v>3293</v>
      </c>
      <c r="F426" s="85" t="str">
        <f t="shared" si="60"/>
        <v>Reprezentacija</v>
      </c>
      <c r="G426" s="292" t="s">
        <v>1078</v>
      </c>
      <c r="H426" s="85" t="str">
        <f t="shared" si="61"/>
        <v>PROVOĐENJE MREŽNIH PROJEKATA IZ OBZOR 2020.PROGRAMA</v>
      </c>
      <c r="I426" s="85" t="str">
        <f t="shared" si="62"/>
        <v>0970</v>
      </c>
      <c r="J426" s="122">
        <v>0</v>
      </c>
      <c r="K426" s="122">
        <v>0</v>
      </c>
      <c r="L426" s="122">
        <v>0</v>
      </c>
      <c r="M426" s="89"/>
      <c r="O426" t="str">
        <f t="shared" si="63"/>
        <v>329</v>
      </c>
      <c r="P426" t="str">
        <f t="shared" si="64"/>
        <v>32</v>
      </c>
      <c r="Q426" t="str">
        <f t="shared" si="65"/>
        <v>51</v>
      </c>
      <c r="R426" t="str">
        <f t="shared" si="66"/>
        <v>97</v>
      </c>
    </row>
    <row r="427" spans="1:18" hidden="1">
      <c r="A427" s="85" t="str">
        <f>IF(C427="","",VLOOKUP('OPĆI DIO'!$C$3,'OPĆI DIO'!$L$6:$U$138,10,FALSE))</f>
        <v>08091</v>
      </c>
      <c r="B427" s="85" t="str">
        <f>IF(C427="","",VLOOKUP('OPĆI DIO'!$C$3,'OPĆI DIO'!$L$6:$U$138,9,FALSE))</f>
        <v>Agencije</v>
      </c>
      <c r="C427" s="90">
        <v>51</v>
      </c>
      <c r="D427" s="85" t="str">
        <f t="shared" si="59"/>
        <v>Pomoći EU</v>
      </c>
      <c r="E427" s="292">
        <v>3431</v>
      </c>
      <c r="F427" s="85" t="str">
        <f t="shared" si="60"/>
        <v>Bankarske usluge i usluge platnog prometa</v>
      </c>
      <c r="G427" s="292" t="s">
        <v>1078</v>
      </c>
      <c r="H427" s="85" t="str">
        <f t="shared" si="61"/>
        <v>PROVOĐENJE MREŽNIH PROJEKATA IZ OBZOR 2020.PROGRAMA</v>
      </c>
      <c r="I427" s="85" t="str">
        <f t="shared" si="62"/>
        <v>0970</v>
      </c>
      <c r="J427" s="122">
        <v>0</v>
      </c>
      <c r="K427" s="122">
        <v>0</v>
      </c>
      <c r="L427" s="122">
        <v>0</v>
      </c>
      <c r="M427" s="89"/>
      <c r="O427" t="str">
        <f t="shared" si="63"/>
        <v>343</v>
      </c>
      <c r="P427" t="str">
        <f t="shared" si="64"/>
        <v>34</v>
      </c>
      <c r="Q427" t="str">
        <f t="shared" si="65"/>
        <v>51</v>
      </c>
      <c r="R427" t="str">
        <f t="shared" si="66"/>
        <v>97</v>
      </c>
    </row>
    <row r="428" spans="1:18" hidden="1">
      <c r="A428" s="85" t="str">
        <f>IF(C428="","",VLOOKUP('OPĆI DIO'!$C$3,'OPĆI DIO'!$L$6:$U$138,10,FALSE))</f>
        <v>08091</v>
      </c>
      <c r="B428" s="85" t="str">
        <f>IF(C428="","",VLOOKUP('OPĆI DIO'!$C$3,'OPĆI DIO'!$L$6:$U$138,9,FALSE))</f>
        <v>Agencije</v>
      </c>
      <c r="C428" s="90">
        <v>51</v>
      </c>
      <c r="D428" s="85" t="str">
        <f t="shared" si="59"/>
        <v>Pomoći EU</v>
      </c>
      <c r="E428" s="291">
        <v>3211</v>
      </c>
      <c r="F428" s="85" t="str">
        <f t="shared" si="60"/>
        <v>Službena putovanja</v>
      </c>
      <c r="G428" s="291" t="s">
        <v>3517</v>
      </c>
      <c r="H428" s="85" t="str">
        <f t="shared" si="61"/>
        <v>VET RADNA SKUPINA</v>
      </c>
      <c r="I428" s="85" t="str">
        <f t="shared" si="62"/>
        <v>0970</v>
      </c>
      <c r="J428" s="122">
        <v>2654.4561682925209</v>
      </c>
      <c r="K428" s="122">
        <v>2787.1789767071468</v>
      </c>
      <c r="L428" s="122">
        <v>2926.5379255425041</v>
      </c>
      <c r="M428" s="89"/>
      <c r="O428" t="str">
        <f t="shared" si="63"/>
        <v>321</v>
      </c>
      <c r="P428" t="str">
        <f t="shared" si="64"/>
        <v>32</v>
      </c>
      <c r="Q428" t="str">
        <f t="shared" si="65"/>
        <v>51</v>
      </c>
      <c r="R428" t="str">
        <f t="shared" si="66"/>
        <v>97</v>
      </c>
    </row>
    <row r="429" spans="1:18" hidden="1">
      <c r="A429" s="85" t="str">
        <f>IF(C429="","",VLOOKUP('OPĆI DIO'!$C$3,'OPĆI DIO'!$L$6:$U$138,10,FALSE))</f>
        <v>08091</v>
      </c>
      <c r="B429" s="85" t="str">
        <f>IF(C429="","",VLOOKUP('OPĆI DIO'!$C$3,'OPĆI DIO'!$L$6:$U$138,9,FALSE))</f>
        <v>Agencije</v>
      </c>
      <c r="C429" s="90">
        <v>51</v>
      </c>
      <c r="D429" s="85" t="str">
        <f t="shared" si="59"/>
        <v>Pomoći EU</v>
      </c>
      <c r="E429" s="291">
        <v>3213</v>
      </c>
      <c r="F429" s="85" t="str">
        <f t="shared" si="60"/>
        <v>Stručno usavršavanje zaposlenika</v>
      </c>
      <c r="G429" s="291" t="s">
        <v>3517</v>
      </c>
      <c r="H429" s="85" t="str">
        <f t="shared" si="61"/>
        <v>VET RADNA SKUPINA</v>
      </c>
      <c r="I429" s="85" t="str">
        <f t="shared" si="62"/>
        <v>0970</v>
      </c>
      <c r="J429" s="122">
        <v>345.47747030327162</v>
      </c>
      <c r="K429" s="122">
        <v>362.7513438184352</v>
      </c>
      <c r="L429" s="122">
        <v>380.888911009357</v>
      </c>
      <c r="M429" s="89"/>
      <c r="O429" t="str">
        <f t="shared" si="63"/>
        <v>321</v>
      </c>
      <c r="P429" t="str">
        <f t="shared" si="64"/>
        <v>32</v>
      </c>
      <c r="Q429" t="str">
        <f t="shared" si="65"/>
        <v>51</v>
      </c>
      <c r="R429" t="str">
        <f t="shared" si="66"/>
        <v>97</v>
      </c>
    </row>
    <row r="430" spans="1:18" hidden="1">
      <c r="A430" s="85" t="str">
        <f>IF(C430="","",VLOOKUP('OPĆI DIO'!$C$3,'OPĆI DIO'!$L$6:$U$138,10,FALSE))</f>
        <v>08091</v>
      </c>
      <c r="B430" s="85" t="str">
        <f>IF(C430="","",VLOOKUP('OPĆI DIO'!$C$3,'OPĆI DIO'!$L$6:$U$138,9,FALSE))</f>
        <v>Agencije</v>
      </c>
      <c r="C430" s="90">
        <v>51</v>
      </c>
      <c r="D430" s="85" t="str">
        <f t="shared" si="59"/>
        <v>Pomoći EU</v>
      </c>
      <c r="E430" s="291">
        <v>3233</v>
      </c>
      <c r="F430" s="85" t="str">
        <f t="shared" si="60"/>
        <v>Usluge promidžbe i informiranja</v>
      </c>
      <c r="G430" s="291" t="s">
        <v>3517</v>
      </c>
      <c r="H430" s="85" t="str">
        <f t="shared" si="61"/>
        <v>VET RADNA SKUPINA</v>
      </c>
      <c r="I430" s="85" t="str">
        <f t="shared" si="62"/>
        <v>0970</v>
      </c>
      <c r="J430" s="122">
        <v>500</v>
      </c>
      <c r="K430" s="122">
        <v>525</v>
      </c>
      <c r="L430" s="122">
        <v>551.25</v>
      </c>
      <c r="M430" s="89"/>
      <c r="O430" t="str">
        <f t="shared" si="63"/>
        <v>323</v>
      </c>
      <c r="P430" t="str">
        <f t="shared" si="64"/>
        <v>32</v>
      </c>
      <c r="Q430" t="str">
        <f t="shared" si="65"/>
        <v>51</v>
      </c>
      <c r="R430" t="str">
        <f t="shared" si="66"/>
        <v>97</v>
      </c>
    </row>
    <row r="431" spans="1:18" hidden="1">
      <c r="A431" s="85" t="str">
        <f>IF(C431="","",VLOOKUP('OPĆI DIO'!$C$3,'OPĆI DIO'!$L$6:$U$138,10,FALSE))</f>
        <v>08091</v>
      </c>
      <c r="B431" s="85" t="str">
        <f>IF(C431="","",VLOOKUP('OPĆI DIO'!$C$3,'OPĆI DIO'!$L$6:$U$138,9,FALSE))</f>
        <v>Agencije</v>
      </c>
      <c r="C431" s="90">
        <v>51</v>
      </c>
      <c r="D431" s="85" t="str">
        <f t="shared" si="59"/>
        <v>Pomoći EU</v>
      </c>
      <c r="E431" s="291">
        <v>3235</v>
      </c>
      <c r="F431" s="85" t="str">
        <f t="shared" si="60"/>
        <v>Zakupnine i najamnine</v>
      </c>
      <c r="G431" s="291" t="s">
        <v>3517</v>
      </c>
      <c r="H431" s="85" t="str">
        <f t="shared" si="61"/>
        <v>VET RADNA SKUPINA</v>
      </c>
      <c r="I431" s="85" t="str">
        <f t="shared" si="62"/>
        <v>0970</v>
      </c>
      <c r="J431" s="122">
        <v>2000</v>
      </c>
      <c r="K431" s="122">
        <v>2100</v>
      </c>
      <c r="L431" s="122">
        <v>2205</v>
      </c>
      <c r="M431" s="89"/>
      <c r="O431" t="str">
        <f t="shared" si="63"/>
        <v>323</v>
      </c>
      <c r="P431" t="str">
        <f t="shared" si="64"/>
        <v>32</v>
      </c>
      <c r="Q431" t="str">
        <f t="shared" si="65"/>
        <v>51</v>
      </c>
      <c r="R431" t="str">
        <f t="shared" si="66"/>
        <v>97</v>
      </c>
    </row>
    <row r="432" spans="1:18" hidden="1">
      <c r="A432" s="85" t="str">
        <f>IF(C432="","",VLOOKUP('OPĆI DIO'!$C$3,'OPĆI DIO'!$L$6:$U$138,10,FALSE))</f>
        <v>08091</v>
      </c>
      <c r="B432" s="85" t="str">
        <f>IF(C432="","",VLOOKUP('OPĆI DIO'!$C$3,'OPĆI DIO'!$L$6:$U$138,9,FALSE))</f>
        <v>Agencije</v>
      </c>
      <c r="C432" s="90">
        <v>51</v>
      </c>
      <c r="D432" s="85" t="str">
        <f t="shared" si="59"/>
        <v>Pomoći EU</v>
      </c>
      <c r="E432" s="291">
        <v>3237</v>
      </c>
      <c r="F432" s="85" t="str">
        <f t="shared" si="60"/>
        <v>Intelektualne i osobne usluge</v>
      </c>
      <c r="G432" s="291" t="s">
        <v>3517</v>
      </c>
      <c r="H432" s="85" t="str">
        <f t="shared" si="61"/>
        <v>VET RADNA SKUPINA</v>
      </c>
      <c r="I432" s="85" t="str">
        <f t="shared" si="62"/>
        <v>0970</v>
      </c>
      <c r="J432" s="122">
        <v>7000</v>
      </c>
      <c r="K432" s="122">
        <v>7350</v>
      </c>
      <c r="L432" s="122">
        <v>7717.5</v>
      </c>
      <c r="M432" s="89"/>
      <c r="O432" t="str">
        <f t="shared" si="63"/>
        <v>323</v>
      </c>
      <c r="P432" t="str">
        <f t="shared" si="64"/>
        <v>32</v>
      </c>
      <c r="Q432" t="str">
        <f t="shared" si="65"/>
        <v>51</v>
      </c>
      <c r="R432" t="str">
        <f t="shared" si="66"/>
        <v>97</v>
      </c>
    </row>
    <row r="433" spans="1:18" hidden="1">
      <c r="A433" s="85" t="str">
        <f>IF(C433="","",VLOOKUP('OPĆI DIO'!$C$3,'OPĆI DIO'!$L$6:$U$138,10,FALSE))</f>
        <v>08091</v>
      </c>
      <c r="B433" s="85" t="str">
        <f>IF(C433="","",VLOOKUP('OPĆI DIO'!$C$3,'OPĆI DIO'!$L$6:$U$138,9,FALSE))</f>
        <v>Agencije</v>
      </c>
      <c r="C433" s="90">
        <v>51</v>
      </c>
      <c r="D433" s="85" t="str">
        <f t="shared" si="59"/>
        <v>Pomoći EU</v>
      </c>
      <c r="E433" s="291">
        <v>3238</v>
      </c>
      <c r="F433" s="85" t="str">
        <f t="shared" si="60"/>
        <v>Računalne usluge</v>
      </c>
      <c r="G433" s="291" t="s">
        <v>3517</v>
      </c>
      <c r="H433" s="85" t="str">
        <f t="shared" si="61"/>
        <v>VET RADNA SKUPINA</v>
      </c>
      <c r="I433" s="85" t="str">
        <f t="shared" si="62"/>
        <v>0970</v>
      </c>
      <c r="J433" s="122">
        <v>132.72280841462606</v>
      </c>
      <c r="K433" s="122">
        <v>132.72280841462606</v>
      </c>
      <c r="L433" s="122">
        <v>132.72280841462606</v>
      </c>
      <c r="M433" s="89"/>
      <c r="O433" t="str">
        <f t="shared" si="63"/>
        <v>323</v>
      </c>
      <c r="P433" t="str">
        <f t="shared" si="64"/>
        <v>32</v>
      </c>
      <c r="Q433" t="str">
        <f t="shared" si="65"/>
        <v>51</v>
      </c>
      <c r="R433" t="str">
        <f t="shared" si="66"/>
        <v>97</v>
      </c>
    </row>
    <row r="434" spans="1:18" hidden="1">
      <c r="A434" s="85" t="str">
        <f>IF(C434="","",VLOOKUP('OPĆI DIO'!$C$3,'OPĆI DIO'!$L$6:$U$138,10,FALSE))</f>
        <v>08091</v>
      </c>
      <c r="B434" s="85" t="str">
        <f>IF(C434="","",VLOOKUP('OPĆI DIO'!$C$3,'OPĆI DIO'!$L$6:$U$138,9,FALSE))</f>
        <v>Agencije</v>
      </c>
      <c r="C434" s="90">
        <v>51</v>
      </c>
      <c r="D434" s="85" t="str">
        <f t="shared" si="59"/>
        <v>Pomoći EU</v>
      </c>
      <c r="E434" s="291">
        <v>3239</v>
      </c>
      <c r="F434" s="85" t="str">
        <f t="shared" si="60"/>
        <v>Ostale usluge</v>
      </c>
      <c r="G434" s="291" t="s">
        <v>3517</v>
      </c>
      <c r="H434" s="85" t="str">
        <f t="shared" si="61"/>
        <v>VET RADNA SKUPINA</v>
      </c>
      <c r="I434" s="85" t="str">
        <f t="shared" si="62"/>
        <v>0970</v>
      </c>
      <c r="J434" s="122">
        <v>500</v>
      </c>
      <c r="K434" s="122">
        <v>525</v>
      </c>
      <c r="L434" s="122">
        <v>551.25</v>
      </c>
      <c r="M434" s="89"/>
      <c r="O434" t="str">
        <f t="shared" si="63"/>
        <v>323</v>
      </c>
      <c r="P434" t="str">
        <f t="shared" si="64"/>
        <v>32</v>
      </c>
      <c r="Q434" t="str">
        <f t="shared" si="65"/>
        <v>51</v>
      </c>
      <c r="R434" t="str">
        <f t="shared" si="66"/>
        <v>97</v>
      </c>
    </row>
    <row r="435" spans="1:18" hidden="1">
      <c r="A435" s="85" t="str">
        <f>IF(C435="","",VLOOKUP('OPĆI DIO'!$C$3,'OPĆI DIO'!$L$6:$U$138,10,FALSE))</f>
        <v>08091</v>
      </c>
      <c r="B435" s="85" t="str">
        <f>IF(C435="","",VLOOKUP('OPĆI DIO'!$C$3,'OPĆI DIO'!$L$6:$U$138,9,FALSE))</f>
        <v>Agencije</v>
      </c>
      <c r="C435" s="90">
        <v>51</v>
      </c>
      <c r="D435" s="85" t="str">
        <f t="shared" si="59"/>
        <v>Pomoći EU</v>
      </c>
      <c r="E435" s="291">
        <v>3241</v>
      </c>
      <c r="F435" s="85" t="str">
        <f t="shared" si="60"/>
        <v>Naknade troškova osobama izvan radnog odnosa</v>
      </c>
      <c r="G435" s="291" t="s">
        <v>3517</v>
      </c>
      <c r="H435" s="85" t="str">
        <f t="shared" si="61"/>
        <v>VET RADNA SKUPINA</v>
      </c>
      <c r="I435" s="85" t="str">
        <f t="shared" si="62"/>
        <v>0970</v>
      </c>
      <c r="J435" s="122">
        <v>3200</v>
      </c>
      <c r="K435" s="122">
        <v>3360</v>
      </c>
      <c r="L435" s="122">
        <v>3528.0000000000005</v>
      </c>
      <c r="M435" s="89"/>
      <c r="O435" t="str">
        <f t="shared" si="63"/>
        <v>324</v>
      </c>
      <c r="P435" t="str">
        <f t="shared" si="64"/>
        <v>32</v>
      </c>
      <c r="Q435" t="str">
        <f t="shared" si="65"/>
        <v>51</v>
      </c>
      <c r="R435" t="str">
        <f t="shared" si="66"/>
        <v>97</v>
      </c>
    </row>
    <row r="436" spans="1:18" hidden="1">
      <c r="A436" s="85" t="str">
        <f>IF(C436="","",VLOOKUP('OPĆI DIO'!$C$3,'OPĆI DIO'!$L$6:$U$138,10,FALSE))</f>
        <v>08091</v>
      </c>
      <c r="B436" s="85" t="str">
        <f>IF(C436="","",VLOOKUP('OPĆI DIO'!$C$3,'OPĆI DIO'!$L$6:$U$138,9,FALSE))</f>
        <v>Agencije</v>
      </c>
      <c r="C436" s="90">
        <v>51</v>
      </c>
      <c r="D436" s="85" t="str">
        <f t="shared" si="59"/>
        <v>Pomoći EU</v>
      </c>
      <c r="E436" s="291">
        <v>3293</v>
      </c>
      <c r="F436" s="85" t="str">
        <f t="shared" si="60"/>
        <v>Reprezentacija</v>
      </c>
      <c r="G436" s="291" t="s">
        <v>3517</v>
      </c>
      <c r="H436" s="85" t="str">
        <f t="shared" si="61"/>
        <v>VET RADNA SKUPINA</v>
      </c>
      <c r="I436" s="85" t="str">
        <f t="shared" si="62"/>
        <v>0970</v>
      </c>
      <c r="J436" s="122">
        <v>2000</v>
      </c>
      <c r="K436" s="122">
        <v>2100</v>
      </c>
      <c r="L436" s="122">
        <v>2205</v>
      </c>
      <c r="M436" s="89"/>
      <c r="O436" t="str">
        <f t="shared" si="63"/>
        <v>329</v>
      </c>
      <c r="P436" t="str">
        <f t="shared" si="64"/>
        <v>32</v>
      </c>
      <c r="Q436" t="str">
        <f t="shared" si="65"/>
        <v>51</v>
      </c>
      <c r="R436" t="str">
        <f t="shared" si="66"/>
        <v>97</v>
      </c>
    </row>
    <row r="437" spans="1:18" hidden="1">
      <c r="A437" s="85" t="str">
        <f>IF(C437="","",VLOOKUP('OPĆI DIO'!$C$3,'OPĆI DIO'!$L$6:$U$138,10,FALSE))</f>
        <v>08091</v>
      </c>
      <c r="B437" s="85" t="str">
        <f>IF(C437="","",VLOOKUP('OPĆI DIO'!$C$3,'OPĆI DIO'!$L$6:$U$138,9,FALSE))</f>
        <v>Agencije</v>
      </c>
      <c r="C437" s="90">
        <v>51</v>
      </c>
      <c r="D437" s="85" t="str">
        <f t="shared" si="59"/>
        <v>Pomoći EU</v>
      </c>
      <c r="E437" s="291">
        <v>3431</v>
      </c>
      <c r="F437" s="85" t="str">
        <f t="shared" si="60"/>
        <v>Bankarske usluge i usluge platnog prometa</v>
      </c>
      <c r="G437" s="291" t="s">
        <v>3517</v>
      </c>
      <c r="H437" s="85" t="str">
        <f t="shared" si="61"/>
        <v>VET RADNA SKUPINA</v>
      </c>
      <c r="I437" s="85" t="str">
        <f t="shared" si="62"/>
        <v>0970</v>
      </c>
      <c r="J437" s="122">
        <v>200</v>
      </c>
      <c r="K437" s="122">
        <v>210</v>
      </c>
      <c r="L437" s="122">
        <v>220.50000000000003</v>
      </c>
      <c r="M437" s="89"/>
      <c r="O437" t="str">
        <f t="shared" si="63"/>
        <v>343</v>
      </c>
      <c r="P437" t="str">
        <f t="shared" si="64"/>
        <v>34</v>
      </c>
      <c r="Q437" t="str">
        <f t="shared" si="65"/>
        <v>51</v>
      </c>
      <c r="R437" t="str">
        <f t="shared" si="66"/>
        <v>97</v>
      </c>
    </row>
    <row r="438" spans="1:18" hidden="1">
      <c r="A438" s="85" t="str">
        <f>IF(C438="","",VLOOKUP('OPĆI DIO'!$C$3,'OPĆI DIO'!$L$6:$U$138,10,FALSE))</f>
        <v>08091</v>
      </c>
      <c r="B438" s="85" t="str">
        <f>IF(C438="","",VLOOKUP('OPĆI DIO'!$C$3,'OPĆI DIO'!$L$6:$U$138,9,FALSE))</f>
        <v>Agencije</v>
      </c>
      <c r="C438" s="90">
        <v>51</v>
      </c>
      <c r="D438" s="85" t="str">
        <f t="shared" si="59"/>
        <v>Pomoći EU</v>
      </c>
      <c r="E438" s="292">
        <v>3211</v>
      </c>
      <c r="F438" s="85" t="str">
        <f t="shared" si="60"/>
        <v>Službena putovanja</v>
      </c>
      <c r="G438" s="292" t="s">
        <v>5306</v>
      </c>
      <c r="H438" s="85" t="str">
        <f t="shared" si="61"/>
        <v/>
      </c>
      <c r="I438" s="85" t="str">
        <f t="shared" si="62"/>
        <v/>
      </c>
      <c r="J438" s="122">
        <v>18000</v>
      </c>
      <c r="K438" s="122">
        <v>18900</v>
      </c>
      <c r="L438" s="122">
        <v>19845.000000000004</v>
      </c>
      <c r="M438" s="89"/>
      <c r="O438" t="str">
        <f t="shared" si="63"/>
        <v>321</v>
      </c>
      <c r="P438" t="str">
        <f t="shared" si="64"/>
        <v>32</v>
      </c>
      <c r="Q438" t="str">
        <f t="shared" si="65"/>
        <v>51</v>
      </c>
      <c r="R438" t="str">
        <f t="shared" si="66"/>
        <v/>
      </c>
    </row>
    <row r="439" spans="1:18" hidden="1">
      <c r="A439" s="85" t="str">
        <f>IF(C439="","",VLOOKUP('OPĆI DIO'!$C$3,'OPĆI DIO'!$L$6:$U$138,10,FALSE))</f>
        <v>08091</v>
      </c>
      <c r="B439" s="85" t="str">
        <f>IF(C439="","",VLOOKUP('OPĆI DIO'!$C$3,'OPĆI DIO'!$L$6:$U$138,9,FALSE))</f>
        <v>Agencije</v>
      </c>
      <c r="C439" s="90">
        <v>51</v>
      </c>
      <c r="D439" s="85" t="str">
        <f t="shared" si="59"/>
        <v>Pomoći EU</v>
      </c>
      <c r="E439" s="292">
        <v>3213</v>
      </c>
      <c r="F439" s="85" t="str">
        <f t="shared" si="60"/>
        <v>Stručno usavršavanje zaposlenika</v>
      </c>
      <c r="G439" s="292" t="s">
        <v>5306</v>
      </c>
      <c r="H439" s="85" t="str">
        <f t="shared" si="61"/>
        <v/>
      </c>
      <c r="I439" s="85" t="str">
        <f t="shared" si="62"/>
        <v/>
      </c>
      <c r="J439" s="122">
        <v>3318.0702103656513</v>
      </c>
      <c r="K439" s="122">
        <v>3450.7930187802772</v>
      </c>
      <c r="L439" s="122">
        <v>3517.1544229875904</v>
      </c>
      <c r="M439" s="89"/>
      <c r="O439" t="str">
        <f t="shared" si="63"/>
        <v>321</v>
      </c>
      <c r="P439" t="str">
        <f t="shared" si="64"/>
        <v>32</v>
      </c>
      <c r="Q439" t="str">
        <f t="shared" si="65"/>
        <v>51</v>
      </c>
      <c r="R439" t="str">
        <f t="shared" si="66"/>
        <v/>
      </c>
    </row>
    <row r="440" spans="1:18" hidden="1">
      <c r="A440" s="85" t="str">
        <f>IF(C440="","",VLOOKUP('OPĆI DIO'!$C$3,'OPĆI DIO'!$L$6:$U$138,10,FALSE))</f>
        <v>08091</v>
      </c>
      <c r="B440" s="85" t="str">
        <f>IF(C440="","",VLOOKUP('OPĆI DIO'!$C$3,'OPĆI DIO'!$L$6:$U$138,9,FALSE))</f>
        <v>Agencije</v>
      </c>
      <c r="C440" s="90">
        <v>51</v>
      </c>
      <c r="D440" s="85" t="str">
        <f t="shared" si="59"/>
        <v>Pomoći EU</v>
      </c>
      <c r="E440" s="292">
        <v>3221</v>
      </c>
      <c r="F440" s="85" t="str">
        <f t="shared" si="60"/>
        <v>Uredski materijal i ostali materijalni rashodi</v>
      </c>
      <c r="G440" s="292" t="s">
        <v>5306</v>
      </c>
      <c r="H440" s="85" t="str">
        <f t="shared" si="61"/>
        <v/>
      </c>
      <c r="I440" s="85" t="str">
        <f t="shared" si="62"/>
        <v/>
      </c>
      <c r="J440" s="122">
        <v>132.72280841462606</v>
      </c>
      <c r="K440" s="122">
        <v>159.26737009755126</v>
      </c>
      <c r="L440" s="122">
        <v>172.53965093901385</v>
      </c>
      <c r="M440" s="89"/>
      <c r="O440" t="str">
        <f t="shared" si="63"/>
        <v>322</v>
      </c>
      <c r="P440" t="str">
        <f t="shared" si="64"/>
        <v>32</v>
      </c>
      <c r="Q440" t="str">
        <f t="shared" si="65"/>
        <v>51</v>
      </c>
      <c r="R440" t="str">
        <f t="shared" si="66"/>
        <v/>
      </c>
    </row>
    <row r="441" spans="1:18" hidden="1">
      <c r="A441" s="85" t="str">
        <f>IF(C441="","",VLOOKUP('OPĆI DIO'!$C$3,'OPĆI DIO'!$L$6:$U$138,10,FALSE))</f>
        <v>08091</v>
      </c>
      <c r="B441" s="85" t="str">
        <f>IF(C441="","",VLOOKUP('OPĆI DIO'!$C$3,'OPĆI DIO'!$L$6:$U$138,9,FALSE))</f>
        <v>Agencije</v>
      </c>
      <c r="C441" s="90">
        <v>51</v>
      </c>
      <c r="D441" s="85" t="str">
        <f t="shared" si="59"/>
        <v>Pomoći EU</v>
      </c>
      <c r="E441" s="292">
        <v>3233</v>
      </c>
      <c r="F441" s="85" t="str">
        <f t="shared" si="60"/>
        <v>Usluge promidžbe i informiranja</v>
      </c>
      <c r="G441" s="292" t="s">
        <v>5306</v>
      </c>
      <c r="H441" s="85" t="str">
        <f t="shared" si="61"/>
        <v/>
      </c>
      <c r="I441" s="85" t="str">
        <f t="shared" si="62"/>
        <v/>
      </c>
      <c r="J441" s="122">
        <v>7000</v>
      </c>
      <c r="K441" s="122">
        <v>7350</v>
      </c>
      <c r="L441" s="122">
        <v>7717.5</v>
      </c>
      <c r="M441" s="89"/>
      <c r="O441" t="str">
        <f t="shared" si="63"/>
        <v>323</v>
      </c>
      <c r="P441" t="str">
        <f t="shared" si="64"/>
        <v>32</v>
      </c>
      <c r="Q441" t="str">
        <f t="shared" si="65"/>
        <v>51</v>
      </c>
      <c r="R441" t="str">
        <f t="shared" si="66"/>
        <v/>
      </c>
    </row>
    <row r="442" spans="1:18" hidden="1">
      <c r="A442" s="85" t="str">
        <f>IF(C442="","",VLOOKUP('OPĆI DIO'!$C$3,'OPĆI DIO'!$L$6:$U$138,10,FALSE))</f>
        <v>08091</v>
      </c>
      <c r="B442" s="85" t="str">
        <f>IF(C442="","",VLOOKUP('OPĆI DIO'!$C$3,'OPĆI DIO'!$L$6:$U$138,9,FALSE))</f>
        <v>Agencije</v>
      </c>
      <c r="C442" s="90">
        <v>51</v>
      </c>
      <c r="D442" s="85" t="str">
        <f t="shared" si="59"/>
        <v>Pomoći EU</v>
      </c>
      <c r="E442" s="292">
        <v>3235</v>
      </c>
      <c r="F442" s="85" t="str">
        <f t="shared" si="60"/>
        <v>Zakupnine i najamnine</v>
      </c>
      <c r="G442" s="292" t="s">
        <v>5306</v>
      </c>
      <c r="H442" s="85" t="str">
        <f t="shared" si="61"/>
        <v/>
      </c>
      <c r="I442" s="85" t="str">
        <f t="shared" si="62"/>
        <v/>
      </c>
      <c r="J442" s="122">
        <v>8000</v>
      </c>
      <c r="K442" s="122">
        <v>8400</v>
      </c>
      <c r="L442" s="122">
        <v>8820</v>
      </c>
      <c r="M442" s="89"/>
      <c r="O442" t="str">
        <f t="shared" si="63"/>
        <v>323</v>
      </c>
      <c r="P442" t="str">
        <f t="shared" si="64"/>
        <v>32</v>
      </c>
      <c r="Q442" t="str">
        <f t="shared" si="65"/>
        <v>51</v>
      </c>
      <c r="R442" t="str">
        <f t="shared" si="66"/>
        <v/>
      </c>
    </row>
    <row r="443" spans="1:18" hidden="1">
      <c r="A443" s="85" t="str">
        <f>IF(C443="","",VLOOKUP('OPĆI DIO'!$C$3,'OPĆI DIO'!$L$6:$U$138,10,FALSE))</f>
        <v>08091</v>
      </c>
      <c r="B443" s="85" t="str">
        <f>IF(C443="","",VLOOKUP('OPĆI DIO'!$C$3,'OPĆI DIO'!$L$6:$U$138,9,FALSE))</f>
        <v>Agencije</v>
      </c>
      <c r="C443" s="90">
        <v>51</v>
      </c>
      <c r="D443" s="85" t="str">
        <f t="shared" si="59"/>
        <v>Pomoći EU</v>
      </c>
      <c r="E443" s="292">
        <v>3237</v>
      </c>
      <c r="F443" s="85" t="str">
        <f t="shared" si="60"/>
        <v>Intelektualne i osobne usluge</v>
      </c>
      <c r="G443" s="292" t="s">
        <v>5306</v>
      </c>
      <c r="H443" s="85" t="str">
        <f t="shared" si="61"/>
        <v/>
      </c>
      <c r="I443" s="85" t="str">
        <f t="shared" si="62"/>
        <v/>
      </c>
      <c r="J443" s="122">
        <v>123000</v>
      </c>
      <c r="K443" s="122">
        <v>129150</v>
      </c>
      <c r="L443" s="122">
        <v>135607.5</v>
      </c>
      <c r="M443" s="89"/>
      <c r="O443" t="str">
        <f t="shared" si="63"/>
        <v>323</v>
      </c>
      <c r="P443" t="str">
        <f t="shared" si="64"/>
        <v>32</v>
      </c>
      <c r="Q443" t="str">
        <f t="shared" si="65"/>
        <v>51</v>
      </c>
      <c r="R443" t="str">
        <f t="shared" si="66"/>
        <v/>
      </c>
    </row>
    <row r="444" spans="1:18" hidden="1">
      <c r="A444" s="85" t="str">
        <f>IF(C444="","",VLOOKUP('OPĆI DIO'!$C$3,'OPĆI DIO'!$L$6:$U$138,10,FALSE))</f>
        <v>08091</v>
      </c>
      <c r="B444" s="85" t="str">
        <f>IF(C444="","",VLOOKUP('OPĆI DIO'!$C$3,'OPĆI DIO'!$L$6:$U$138,9,FALSE))</f>
        <v>Agencije</v>
      </c>
      <c r="C444" s="90">
        <v>51</v>
      </c>
      <c r="D444" s="85" t="str">
        <f t="shared" si="59"/>
        <v>Pomoći EU</v>
      </c>
      <c r="E444" s="292">
        <v>3238</v>
      </c>
      <c r="F444" s="85" t="str">
        <f t="shared" si="60"/>
        <v>Računalne usluge</v>
      </c>
      <c r="G444" s="292" t="s">
        <v>5306</v>
      </c>
      <c r="H444" s="85" t="str">
        <f t="shared" si="61"/>
        <v/>
      </c>
      <c r="I444" s="85" t="str">
        <f t="shared" si="62"/>
        <v/>
      </c>
      <c r="J444" s="122">
        <v>500</v>
      </c>
      <c r="K444" s="122">
        <v>525</v>
      </c>
      <c r="L444" s="122">
        <v>551.25</v>
      </c>
      <c r="M444" s="89"/>
      <c r="O444" t="str">
        <f t="shared" si="63"/>
        <v>323</v>
      </c>
      <c r="P444" t="str">
        <f t="shared" si="64"/>
        <v>32</v>
      </c>
      <c r="Q444" t="str">
        <f t="shared" si="65"/>
        <v>51</v>
      </c>
      <c r="R444" t="str">
        <f t="shared" si="66"/>
        <v/>
      </c>
    </row>
    <row r="445" spans="1:18" hidden="1">
      <c r="A445" s="85" t="str">
        <f>IF(C445="","",VLOOKUP('OPĆI DIO'!$C$3,'OPĆI DIO'!$L$6:$U$138,10,FALSE))</f>
        <v>08091</v>
      </c>
      <c r="B445" s="85" t="str">
        <f>IF(C445="","",VLOOKUP('OPĆI DIO'!$C$3,'OPĆI DIO'!$L$6:$U$138,9,FALSE))</f>
        <v>Agencije</v>
      </c>
      <c r="C445" s="90">
        <v>51</v>
      </c>
      <c r="D445" s="85" t="str">
        <f t="shared" si="59"/>
        <v>Pomoći EU</v>
      </c>
      <c r="E445" s="292">
        <v>3239</v>
      </c>
      <c r="F445" s="85" t="str">
        <f t="shared" si="60"/>
        <v>Ostale usluge</v>
      </c>
      <c r="G445" s="292" t="s">
        <v>5306</v>
      </c>
      <c r="H445" s="85" t="str">
        <f t="shared" si="61"/>
        <v/>
      </c>
      <c r="I445" s="85" t="str">
        <f t="shared" si="62"/>
        <v/>
      </c>
      <c r="J445" s="122">
        <v>19500</v>
      </c>
      <c r="K445" s="122">
        <v>20475</v>
      </c>
      <c r="L445" s="122">
        <v>21498.750000000004</v>
      </c>
      <c r="M445" s="89"/>
      <c r="O445" t="str">
        <f t="shared" si="63"/>
        <v>323</v>
      </c>
      <c r="P445" t="str">
        <f t="shared" si="64"/>
        <v>32</v>
      </c>
      <c r="Q445" t="str">
        <f t="shared" si="65"/>
        <v>51</v>
      </c>
      <c r="R445" t="str">
        <f t="shared" si="66"/>
        <v/>
      </c>
    </row>
    <row r="446" spans="1:18" hidden="1">
      <c r="A446" s="85" t="str">
        <f>IF(C446="","",VLOOKUP('OPĆI DIO'!$C$3,'OPĆI DIO'!$L$6:$U$138,10,FALSE))</f>
        <v>08091</v>
      </c>
      <c r="B446" s="85" t="str">
        <f>IF(C446="","",VLOOKUP('OPĆI DIO'!$C$3,'OPĆI DIO'!$L$6:$U$138,9,FALSE))</f>
        <v>Agencije</v>
      </c>
      <c r="C446" s="90">
        <v>51</v>
      </c>
      <c r="D446" s="85" t="str">
        <f t="shared" si="59"/>
        <v>Pomoći EU</v>
      </c>
      <c r="E446" s="292">
        <v>3241</v>
      </c>
      <c r="F446" s="85" t="str">
        <f t="shared" si="60"/>
        <v>Naknade troškova osobama izvan radnog odnosa</v>
      </c>
      <c r="G446" s="292" t="s">
        <v>5306</v>
      </c>
      <c r="H446" s="85" t="str">
        <f t="shared" si="61"/>
        <v/>
      </c>
      <c r="I446" s="85" t="str">
        <f t="shared" si="62"/>
        <v/>
      </c>
      <c r="J446" s="122">
        <v>9000</v>
      </c>
      <c r="K446" s="122">
        <v>9450</v>
      </c>
      <c r="L446" s="122">
        <v>9922.5000000000018</v>
      </c>
      <c r="M446" s="89"/>
      <c r="O446" t="str">
        <f t="shared" si="63"/>
        <v>324</v>
      </c>
      <c r="P446" t="str">
        <f t="shared" si="64"/>
        <v>32</v>
      </c>
      <c r="Q446" t="str">
        <f t="shared" si="65"/>
        <v>51</v>
      </c>
      <c r="R446" t="str">
        <f t="shared" si="66"/>
        <v/>
      </c>
    </row>
    <row r="447" spans="1:18" hidden="1">
      <c r="A447" s="85" t="str">
        <f>IF(C447="","",VLOOKUP('OPĆI DIO'!$C$3,'OPĆI DIO'!$L$6:$U$138,10,FALSE))</f>
        <v>08091</v>
      </c>
      <c r="B447" s="85" t="str">
        <f>IF(C447="","",VLOOKUP('OPĆI DIO'!$C$3,'OPĆI DIO'!$L$6:$U$138,9,FALSE))</f>
        <v>Agencije</v>
      </c>
      <c r="C447" s="90">
        <v>51</v>
      </c>
      <c r="D447" s="85" t="str">
        <f t="shared" si="59"/>
        <v>Pomoći EU</v>
      </c>
      <c r="E447" s="292">
        <v>3293</v>
      </c>
      <c r="F447" s="85" t="str">
        <f t="shared" si="60"/>
        <v>Reprezentacija</v>
      </c>
      <c r="G447" s="292" t="s">
        <v>5306</v>
      </c>
      <c r="H447" s="85" t="str">
        <f t="shared" si="61"/>
        <v/>
      </c>
      <c r="I447" s="85" t="str">
        <f t="shared" si="62"/>
        <v/>
      </c>
      <c r="J447" s="122">
        <v>10000</v>
      </c>
      <c r="K447" s="122">
        <v>10500</v>
      </c>
      <c r="L447" s="122">
        <v>11025</v>
      </c>
      <c r="M447" s="89"/>
      <c r="O447" t="str">
        <f t="shared" si="63"/>
        <v>329</v>
      </c>
      <c r="P447" t="str">
        <f t="shared" si="64"/>
        <v>32</v>
      </c>
      <c r="Q447" t="str">
        <f t="shared" si="65"/>
        <v>51</v>
      </c>
      <c r="R447" t="str">
        <f t="shared" si="66"/>
        <v/>
      </c>
    </row>
    <row r="448" spans="1:18" hidden="1">
      <c r="A448" s="85" t="str">
        <f>IF(C448="","",VLOOKUP('OPĆI DIO'!$C$3,'OPĆI DIO'!$L$6:$U$138,10,FALSE))</f>
        <v>08091</v>
      </c>
      <c r="B448" s="85" t="str">
        <f>IF(C448="","",VLOOKUP('OPĆI DIO'!$C$3,'OPĆI DIO'!$L$6:$U$138,9,FALSE))</f>
        <v>Agencije</v>
      </c>
      <c r="C448" s="90">
        <v>51</v>
      </c>
      <c r="D448" s="85" t="str">
        <f t="shared" si="59"/>
        <v>Pomoći EU</v>
      </c>
      <c r="E448" s="292">
        <v>3299</v>
      </c>
      <c r="F448" s="85" t="str">
        <f t="shared" si="60"/>
        <v>Ostali nespomenuti rashodi poslovanja</v>
      </c>
      <c r="G448" s="292" t="s">
        <v>5306</v>
      </c>
      <c r="H448" s="85" t="str">
        <f t="shared" si="61"/>
        <v/>
      </c>
      <c r="I448" s="85" t="str">
        <f t="shared" si="62"/>
        <v/>
      </c>
      <c r="J448" s="122">
        <v>400</v>
      </c>
      <c r="K448" s="122">
        <v>420</v>
      </c>
      <c r="L448" s="122">
        <v>441.00000000000006</v>
      </c>
      <c r="M448" s="89"/>
      <c r="O448" t="str">
        <f t="shared" si="63"/>
        <v>329</v>
      </c>
      <c r="P448" t="str">
        <f t="shared" si="64"/>
        <v>32</v>
      </c>
      <c r="Q448" t="str">
        <f t="shared" si="65"/>
        <v>51</v>
      </c>
      <c r="R448" t="str">
        <f t="shared" si="66"/>
        <v/>
      </c>
    </row>
    <row r="449" spans="1:18" hidden="1">
      <c r="A449" s="85" t="str">
        <f>IF(C449="","",VLOOKUP('OPĆI DIO'!$C$3,'OPĆI DIO'!$L$6:$U$138,10,FALSE))</f>
        <v>08091</v>
      </c>
      <c r="B449" s="85" t="str">
        <f>IF(C449="","",VLOOKUP('OPĆI DIO'!$C$3,'OPĆI DIO'!$L$6:$U$138,9,FALSE))</f>
        <v>Agencije</v>
      </c>
      <c r="C449" s="90">
        <v>51</v>
      </c>
      <c r="D449" s="85" t="str">
        <f t="shared" si="59"/>
        <v>Pomoći EU</v>
      </c>
      <c r="E449" s="292">
        <v>3431</v>
      </c>
      <c r="F449" s="85" t="str">
        <f t="shared" si="60"/>
        <v>Bankarske usluge i usluge platnog prometa</v>
      </c>
      <c r="G449" s="292" t="s">
        <v>5306</v>
      </c>
      <c r="H449" s="85" t="str">
        <f t="shared" si="61"/>
        <v/>
      </c>
      <c r="I449" s="85" t="str">
        <f t="shared" si="62"/>
        <v/>
      </c>
      <c r="J449" s="122">
        <v>100</v>
      </c>
      <c r="K449" s="122">
        <v>105</v>
      </c>
      <c r="L449" s="122">
        <v>110.25000000000001</v>
      </c>
      <c r="M449" s="89"/>
      <c r="O449" t="str">
        <f t="shared" si="63"/>
        <v>343</v>
      </c>
      <c r="P449" t="str">
        <f t="shared" si="64"/>
        <v>34</v>
      </c>
      <c r="Q449" t="str">
        <f t="shared" si="65"/>
        <v>51</v>
      </c>
      <c r="R449" t="str">
        <f t="shared" si="66"/>
        <v/>
      </c>
    </row>
    <row r="450" spans="1:18" hidden="1">
      <c r="A450" s="85" t="str">
        <f>IF(C450="","",VLOOKUP('OPĆI DIO'!$C$3,'OPĆI DIO'!$L$6:$U$138,10,FALSE))</f>
        <v>08091</v>
      </c>
      <c r="B450" s="85" t="str">
        <f>IF(C450="","",VLOOKUP('OPĆI DIO'!$C$3,'OPĆI DIO'!$L$6:$U$138,9,FALSE))</f>
        <v>Agencije</v>
      </c>
      <c r="C450" s="90">
        <v>51</v>
      </c>
      <c r="D450" s="85" t="str">
        <f t="shared" si="59"/>
        <v>Pomoći EU</v>
      </c>
      <c r="E450" s="292">
        <v>4262</v>
      </c>
      <c r="F450" s="85" t="str">
        <f t="shared" si="60"/>
        <v>Ulaganja u računalne programe</v>
      </c>
      <c r="G450" s="292" t="s">
        <v>5306</v>
      </c>
      <c r="H450" s="85" t="str">
        <f t="shared" si="61"/>
        <v/>
      </c>
      <c r="I450" s="85" t="str">
        <f t="shared" si="62"/>
        <v/>
      </c>
      <c r="J450" s="122">
        <v>1500</v>
      </c>
      <c r="K450" s="122">
        <v>1574.9999999999998</v>
      </c>
      <c r="L450" s="122">
        <v>1653.7499999999998</v>
      </c>
      <c r="M450" s="89"/>
      <c r="O450" t="str">
        <f t="shared" si="63"/>
        <v>426</v>
      </c>
      <c r="P450" t="str">
        <f t="shared" si="64"/>
        <v>42</v>
      </c>
      <c r="Q450" t="str">
        <f t="shared" si="65"/>
        <v>51</v>
      </c>
      <c r="R450" t="str">
        <f t="shared" si="66"/>
        <v/>
      </c>
    </row>
    <row r="451" spans="1:18" hidden="1">
      <c r="A451" s="85" t="str">
        <f>IF(C451="","",VLOOKUP('OPĆI DIO'!$C$3,'OPĆI DIO'!$L$6:$U$138,10,FALSE))</f>
        <v>08091</v>
      </c>
      <c r="B451" s="85" t="str">
        <f>IF(C451="","",VLOOKUP('OPĆI DIO'!$C$3,'OPĆI DIO'!$L$6:$U$138,9,FALSE))</f>
        <v>Agencije</v>
      </c>
      <c r="C451" s="90">
        <v>51</v>
      </c>
      <c r="D451" s="85" t="str">
        <f t="shared" ref="D451:D501" si="67">IFERROR(VLOOKUP(C451,$S$6:$T$24,2,FALSE),"")</f>
        <v>Pomoći EU</v>
      </c>
      <c r="E451" s="90">
        <v>3111</v>
      </c>
      <c r="F451" s="85" t="str">
        <f t="shared" si="60"/>
        <v>Plaće za redovan rad</v>
      </c>
      <c r="G451" s="292" t="s">
        <v>5306</v>
      </c>
      <c r="H451" s="85" t="str">
        <f t="shared" si="61"/>
        <v/>
      </c>
      <c r="I451" s="85" t="str">
        <f t="shared" si="62"/>
        <v/>
      </c>
      <c r="J451" s="122">
        <v>35310</v>
      </c>
      <c r="K451" s="122">
        <v>37076</v>
      </c>
      <c r="L451" s="122">
        <v>38929</v>
      </c>
      <c r="M451" s="89"/>
      <c r="O451" t="str">
        <f t="shared" si="63"/>
        <v>311</v>
      </c>
      <c r="P451" t="str">
        <f t="shared" si="64"/>
        <v>31</v>
      </c>
      <c r="Q451" t="str">
        <f t="shared" si="65"/>
        <v>51</v>
      </c>
      <c r="R451" t="str">
        <f t="shared" si="66"/>
        <v/>
      </c>
    </row>
    <row r="452" spans="1:18" hidden="1">
      <c r="A452" s="85" t="str">
        <f>IF(C452="","",VLOOKUP('OPĆI DIO'!$C$3,'OPĆI DIO'!$L$6:$U$138,10,FALSE))</f>
        <v>08091</v>
      </c>
      <c r="B452" s="85" t="str">
        <f>IF(C452="","",VLOOKUP('OPĆI DIO'!$C$3,'OPĆI DIO'!$L$6:$U$138,9,FALSE))</f>
        <v>Agencije</v>
      </c>
      <c r="C452" s="90">
        <v>51</v>
      </c>
      <c r="D452" s="85" t="str">
        <f t="shared" si="67"/>
        <v>Pomoći EU</v>
      </c>
      <c r="E452" s="90">
        <v>3132</v>
      </c>
      <c r="F452" s="85" t="str">
        <f t="shared" ref="F452:F501" si="68">IFERROR(VLOOKUP(E452,$V$5:$X$129,2,FALSE),"")</f>
        <v>Doprinosi za obvezno zdravstveno osiguranje</v>
      </c>
      <c r="G452" s="292" t="s">
        <v>5306</v>
      </c>
      <c r="H452" s="85" t="str">
        <f t="shared" ref="H452:H501" si="69">IFERROR(VLOOKUP(G452,$AB$6:$AC$327,2,FALSE),"")</f>
        <v/>
      </c>
      <c r="I452" s="85" t="str">
        <f t="shared" ref="I452:I501" si="70">IFERROR(VLOOKUP(G452,$AB$6:$AF$327,3,FALSE),"")</f>
        <v/>
      </c>
      <c r="J452" s="122">
        <v>7290</v>
      </c>
      <c r="K452" s="122">
        <v>7655</v>
      </c>
      <c r="L452" s="122">
        <v>8038</v>
      </c>
      <c r="M452" s="89"/>
      <c r="O452" t="str">
        <f t="shared" ref="O452:O501" si="71">LEFT(E452,3)</f>
        <v>313</v>
      </c>
      <c r="P452" t="str">
        <f t="shared" ref="P452:P501" si="72">LEFT(E452,2)</f>
        <v>31</v>
      </c>
      <c r="Q452" t="str">
        <f t="shared" ref="Q452:Q501" si="73">LEFT(C452,3)</f>
        <v>51</v>
      </c>
      <c r="R452" t="str">
        <f t="shared" ref="R452:R501" si="74">MID(I452,2,2)</f>
        <v/>
      </c>
    </row>
    <row r="453" spans="1:18" hidden="1">
      <c r="A453" s="85" t="str">
        <f>IF(C453="","",VLOOKUP('OPĆI DIO'!$C$3,'OPĆI DIO'!$L$6:$U$138,10,FALSE))</f>
        <v>08091</v>
      </c>
      <c r="B453" s="85" t="str">
        <f>IF(C453="","",VLOOKUP('OPĆI DIO'!$C$3,'OPĆI DIO'!$L$6:$U$138,9,FALSE))</f>
        <v>Agencije</v>
      </c>
      <c r="C453" s="90">
        <v>51</v>
      </c>
      <c r="D453" s="85" t="str">
        <f t="shared" si="67"/>
        <v>Pomoći EU</v>
      </c>
      <c r="E453" s="289">
        <v>3531</v>
      </c>
      <c r="F453" s="85" t="str">
        <f t="shared" si="68"/>
        <v>Subvencije trgovačkim društvima, zadrugama, poljoprivrednici</v>
      </c>
      <c r="G453" s="293" t="s">
        <v>1234</v>
      </c>
      <c r="H453" s="85" t="str">
        <f t="shared" si="69"/>
        <v>NOVA AKT</v>
      </c>
      <c r="I453" s="85" t="str">
        <f t="shared" si="70"/>
        <v>NOVA AKT</v>
      </c>
      <c r="J453" s="122">
        <v>21361.600000000002</v>
      </c>
      <c r="K453" s="122">
        <v>22216.064000000002</v>
      </c>
      <c r="L453" s="122">
        <v>23104.706560000002</v>
      </c>
      <c r="M453" s="89"/>
      <c r="O453" t="str">
        <f t="shared" si="71"/>
        <v>353</v>
      </c>
      <c r="P453" t="str">
        <f t="shared" si="72"/>
        <v>35</v>
      </c>
      <c r="Q453" t="str">
        <f t="shared" si="73"/>
        <v>51</v>
      </c>
      <c r="R453" t="str">
        <f t="shared" si="74"/>
        <v>OV</v>
      </c>
    </row>
    <row r="454" spans="1:18" hidden="1">
      <c r="A454" s="85" t="str">
        <f>IF(C454="","",VLOOKUP('OPĆI DIO'!$C$3,'OPĆI DIO'!$L$6:$U$138,10,FALSE))</f>
        <v>08091</v>
      </c>
      <c r="B454" s="85" t="str">
        <f>IF(C454="","",VLOOKUP('OPĆI DIO'!$C$3,'OPĆI DIO'!$L$6:$U$138,9,FALSE))</f>
        <v>Agencije</v>
      </c>
      <c r="C454" s="90">
        <v>51</v>
      </c>
      <c r="D454" s="85" t="str">
        <f t="shared" si="67"/>
        <v>Pomoći EU</v>
      </c>
      <c r="E454" s="289">
        <v>3681</v>
      </c>
      <c r="F454" s="85" t="str">
        <f t="shared" si="68"/>
        <v>Tekuće pomoći temeljem prijenosa EU sredstava</v>
      </c>
      <c r="G454" s="293" t="s">
        <v>1234</v>
      </c>
      <c r="H454" s="85" t="str">
        <f t="shared" si="69"/>
        <v>NOVA AKT</v>
      </c>
      <c r="I454" s="85" t="str">
        <f t="shared" si="70"/>
        <v>NOVA AKT</v>
      </c>
      <c r="J454" s="122">
        <v>21361.600000000002</v>
      </c>
      <c r="K454" s="122">
        <v>22216.064000000002</v>
      </c>
      <c r="L454" s="122">
        <v>23104.706560000002</v>
      </c>
      <c r="M454" s="89"/>
      <c r="O454" t="str">
        <f t="shared" si="71"/>
        <v>368</v>
      </c>
      <c r="P454" t="str">
        <f t="shared" si="72"/>
        <v>36</v>
      </c>
      <c r="Q454" t="str">
        <f t="shared" si="73"/>
        <v>51</v>
      </c>
      <c r="R454" t="str">
        <f t="shared" si="74"/>
        <v>OV</v>
      </c>
    </row>
    <row r="455" spans="1:18" ht="15" hidden="1" thickBot="1">
      <c r="A455" s="85" t="str">
        <f>IF(C455="","",VLOOKUP('OPĆI DIO'!$C$3,'OPĆI DIO'!$L$6:$U$138,10,FALSE))</f>
        <v>08091</v>
      </c>
      <c r="B455" s="85" t="str">
        <f>IF(C455="","",VLOOKUP('OPĆI DIO'!$C$3,'OPĆI DIO'!$L$6:$U$138,9,FALSE))</f>
        <v>Agencije</v>
      </c>
      <c r="C455" s="90">
        <v>51</v>
      </c>
      <c r="D455" s="85" t="str">
        <f t="shared" si="67"/>
        <v>Pomoći EU</v>
      </c>
      <c r="E455" s="296">
        <v>3813</v>
      </c>
      <c r="F455" s="85" t="str">
        <f t="shared" si="68"/>
        <v>Tekuće donacije iz EU sredstava</v>
      </c>
      <c r="G455" s="293" t="s">
        <v>1234</v>
      </c>
      <c r="H455" s="85" t="str">
        <f t="shared" si="69"/>
        <v>NOVA AKT</v>
      </c>
      <c r="I455" s="85" t="str">
        <f t="shared" si="70"/>
        <v>NOVA AKT</v>
      </c>
      <c r="J455" s="122">
        <v>64106</v>
      </c>
      <c r="K455" s="122">
        <v>66662</v>
      </c>
      <c r="L455" s="122">
        <v>69324</v>
      </c>
      <c r="M455" s="89"/>
      <c r="O455" t="str">
        <f t="shared" si="71"/>
        <v>381</v>
      </c>
      <c r="P455" t="str">
        <f t="shared" si="72"/>
        <v>38</v>
      </c>
      <c r="Q455" t="str">
        <f t="shared" si="73"/>
        <v>51</v>
      </c>
      <c r="R455" t="str">
        <f t="shared" si="74"/>
        <v>OV</v>
      </c>
    </row>
    <row r="456" spans="1:18" hidden="1">
      <c r="A456" s="85" t="str">
        <f>IF(C456="","",VLOOKUP('OPĆI DIO'!$C$3,'OPĆI DIO'!$L$6:$U$138,10,FALSE))</f>
        <v>08091</v>
      </c>
      <c r="B456" s="85" t="str">
        <f>IF(C456="","",VLOOKUP('OPĆI DIO'!$C$3,'OPĆI DIO'!$L$6:$U$138,9,FALSE))</f>
        <v>Agencije</v>
      </c>
      <c r="C456" s="90">
        <v>51</v>
      </c>
      <c r="D456" s="85" t="str">
        <f t="shared" si="67"/>
        <v>Pomoći EU</v>
      </c>
      <c r="E456" s="90"/>
      <c r="F456" s="85" t="str">
        <f t="shared" si="68"/>
        <v/>
      </c>
      <c r="G456" s="123"/>
      <c r="H456" s="85" t="str">
        <f t="shared" si="69"/>
        <v/>
      </c>
      <c r="I456" s="85" t="str">
        <f t="shared" si="70"/>
        <v/>
      </c>
      <c r="J456" s="122"/>
      <c r="K456" s="122"/>
      <c r="L456" s="122"/>
      <c r="M456" s="89"/>
      <c r="O456" t="str">
        <f t="shared" si="71"/>
        <v/>
      </c>
      <c r="P456" t="str">
        <f t="shared" si="72"/>
        <v/>
      </c>
      <c r="Q456" t="str">
        <f t="shared" si="73"/>
        <v>51</v>
      </c>
      <c r="R456" t="str">
        <f t="shared" si="74"/>
        <v/>
      </c>
    </row>
    <row r="457" spans="1:18" hidden="1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67"/>
        <v/>
      </c>
      <c r="E457" s="90"/>
      <c r="F457" s="85" t="str">
        <f t="shared" si="68"/>
        <v/>
      </c>
      <c r="G457" s="123"/>
      <c r="H457" s="85" t="str">
        <f t="shared" si="69"/>
        <v/>
      </c>
      <c r="I457" s="85" t="str">
        <f t="shared" si="70"/>
        <v/>
      </c>
      <c r="J457" s="122"/>
      <c r="K457" s="122"/>
      <c r="L457" s="122"/>
      <c r="M457" s="89"/>
      <c r="O457" t="str">
        <f t="shared" si="71"/>
        <v/>
      </c>
      <c r="P457" t="str">
        <f t="shared" si="72"/>
        <v/>
      </c>
      <c r="Q457" t="str">
        <f t="shared" si="73"/>
        <v/>
      </c>
      <c r="R457" t="str">
        <f t="shared" si="74"/>
        <v/>
      </c>
    </row>
    <row r="458" spans="1:18" hidden="1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67"/>
        <v/>
      </c>
      <c r="E458" s="90"/>
      <c r="F458" s="85" t="str">
        <f t="shared" si="68"/>
        <v/>
      </c>
      <c r="G458" s="123"/>
      <c r="H458" s="85" t="str">
        <f t="shared" si="69"/>
        <v/>
      </c>
      <c r="I458" s="85" t="str">
        <f t="shared" si="70"/>
        <v/>
      </c>
      <c r="J458" s="122"/>
      <c r="K458" s="122"/>
      <c r="L458" s="122"/>
      <c r="M458" s="89"/>
      <c r="O458" t="str">
        <f t="shared" si="71"/>
        <v/>
      </c>
      <c r="P458" t="str">
        <f t="shared" si="72"/>
        <v/>
      </c>
      <c r="Q458" t="str">
        <f t="shared" si="73"/>
        <v/>
      </c>
      <c r="R458" t="str">
        <f t="shared" si="74"/>
        <v/>
      </c>
    </row>
    <row r="459" spans="1:18" hidden="1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67"/>
        <v/>
      </c>
      <c r="E459" s="90"/>
      <c r="F459" s="85" t="str">
        <f t="shared" si="68"/>
        <v/>
      </c>
      <c r="G459" s="123"/>
      <c r="H459" s="85" t="str">
        <f t="shared" si="69"/>
        <v/>
      </c>
      <c r="I459" s="85" t="str">
        <f t="shared" si="70"/>
        <v/>
      </c>
      <c r="J459" s="122"/>
      <c r="K459" s="122"/>
      <c r="L459" s="122"/>
      <c r="M459" s="89"/>
      <c r="O459" t="str">
        <f t="shared" si="71"/>
        <v/>
      </c>
      <c r="P459" t="str">
        <f t="shared" si="72"/>
        <v/>
      </c>
      <c r="Q459" t="str">
        <f t="shared" si="73"/>
        <v/>
      </c>
      <c r="R459" t="str">
        <f t="shared" si="74"/>
        <v/>
      </c>
    </row>
    <row r="460" spans="1:18" hidden="1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67"/>
        <v/>
      </c>
      <c r="E460" s="90"/>
      <c r="F460" s="85" t="str">
        <f t="shared" si="68"/>
        <v/>
      </c>
      <c r="G460" s="123"/>
      <c r="H460" s="85" t="str">
        <f t="shared" si="69"/>
        <v/>
      </c>
      <c r="I460" s="85" t="str">
        <f t="shared" si="70"/>
        <v/>
      </c>
      <c r="J460" s="122"/>
      <c r="K460" s="122"/>
      <c r="L460" s="122"/>
      <c r="M460" s="89"/>
      <c r="O460" t="str">
        <f t="shared" si="71"/>
        <v/>
      </c>
      <c r="P460" t="str">
        <f t="shared" si="72"/>
        <v/>
      </c>
      <c r="Q460" t="str">
        <f t="shared" si="73"/>
        <v/>
      </c>
      <c r="R460" t="str">
        <f t="shared" si="74"/>
        <v/>
      </c>
    </row>
    <row r="461" spans="1:18" hidden="1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67"/>
        <v/>
      </c>
      <c r="E461" s="90"/>
      <c r="F461" s="85" t="str">
        <f t="shared" si="68"/>
        <v/>
      </c>
      <c r="G461" s="123"/>
      <c r="H461" s="85" t="str">
        <f t="shared" si="69"/>
        <v/>
      </c>
      <c r="I461" s="85" t="str">
        <f t="shared" si="70"/>
        <v/>
      </c>
      <c r="J461" s="122"/>
      <c r="K461" s="122"/>
      <c r="L461" s="122"/>
      <c r="M461" s="89"/>
      <c r="O461" t="str">
        <f t="shared" si="71"/>
        <v/>
      </c>
      <c r="P461" t="str">
        <f t="shared" si="72"/>
        <v/>
      </c>
      <c r="Q461" t="str">
        <f t="shared" si="73"/>
        <v/>
      </c>
      <c r="R461" t="str">
        <f t="shared" si="74"/>
        <v/>
      </c>
    </row>
    <row r="462" spans="1:18" hidden="1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67"/>
        <v/>
      </c>
      <c r="E462" s="90"/>
      <c r="F462" s="85" t="str">
        <f t="shared" si="68"/>
        <v/>
      </c>
      <c r="G462" s="123"/>
      <c r="H462" s="85" t="str">
        <f t="shared" si="69"/>
        <v/>
      </c>
      <c r="I462" s="85" t="str">
        <f t="shared" si="70"/>
        <v/>
      </c>
      <c r="J462" s="122"/>
      <c r="K462" s="122"/>
      <c r="L462" s="122"/>
      <c r="M462" s="89"/>
      <c r="O462" t="str">
        <f t="shared" si="71"/>
        <v/>
      </c>
      <c r="P462" t="str">
        <f t="shared" si="72"/>
        <v/>
      </c>
      <c r="Q462" t="str">
        <f t="shared" si="73"/>
        <v/>
      </c>
      <c r="R462" t="str">
        <f t="shared" si="74"/>
        <v/>
      </c>
    </row>
    <row r="463" spans="1:18" hidden="1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67"/>
        <v/>
      </c>
      <c r="E463" s="90"/>
      <c r="F463" s="85" t="str">
        <f t="shared" si="68"/>
        <v/>
      </c>
      <c r="G463" s="123"/>
      <c r="H463" s="85" t="str">
        <f t="shared" si="69"/>
        <v/>
      </c>
      <c r="I463" s="85" t="str">
        <f t="shared" si="70"/>
        <v/>
      </c>
      <c r="J463" s="122"/>
      <c r="K463" s="122"/>
      <c r="L463" s="122"/>
      <c r="M463" s="89"/>
      <c r="O463" t="str">
        <f t="shared" si="71"/>
        <v/>
      </c>
      <c r="P463" t="str">
        <f t="shared" si="72"/>
        <v/>
      </c>
      <c r="Q463" t="str">
        <f t="shared" si="73"/>
        <v/>
      </c>
      <c r="R463" t="str">
        <f t="shared" si="74"/>
        <v/>
      </c>
    </row>
    <row r="464" spans="1:18" hidden="1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67"/>
        <v/>
      </c>
      <c r="E464" s="90"/>
      <c r="F464" s="85" t="str">
        <f t="shared" si="68"/>
        <v/>
      </c>
      <c r="G464" s="123"/>
      <c r="H464" s="85" t="str">
        <f t="shared" si="69"/>
        <v/>
      </c>
      <c r="I464" s="85" t="str">
        <f t="shared" si="70"/>
        <v/>
      </c>
      <c r="J464" s="122"/>
      <c r="K464" s="122"/>
      <c r="L464" s="122"/>
      <c r="M464" s="89"/>
      <c r="O464" t="str">
        <f t="shared" si="71"/>
        <v/>
      </c>
      <c r="P464" t="str">
        <f t="shared" si="72"/>
        <v/>
      </c>
      <c r="Q464" t="str">
        <f t="shared" si="73"/>
        <v/>
      </c>
      <c r="R464" t="str">
        <f t="shared" si="74"/>
        <v/>
      </c>
    </row>
    <row r="465" spans="1:18" hidden="1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67"/>
        <v/>
      </c>
      <c r="E465" s="90"/>
      <c r="F465" s="85" t="str">
        <f t="shared" si="68"/>
        <v/>
      </c>
      <c r="G465" s="123"/>
      <c r="H465" s="85" t="str">
        <f t="shared" si="69"/>
        <v/>
      </c>
      <c r="I465" s="85" t="str">
        <f t="shared" si="70"/>
        <v/>
      </c>
      <c r="J465" s="122"/>
      <c r="K465" s="122"/>
      <c r="L465" s="122"/>
      <c r="M465" s="89"/>
      <c r="O465" t="str">
        <f t="shared" si="71"/>
        <v/>
      </c>
      <c r="P465" t="str">
        <f t="shared" si="72"/>
        <v/>
      </c>
      <c r="Q465" t="str">
        <f t="shared" si="73"/>
        <v/>
      </c>
      <c r="R465" t="str">
        <f t="shared" si="74"/>
        <v/>
      </c>
    </row>
    <row r="466" spans="1:18" hidden="1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67"/>
        <v/>
      </c>
      <c r="E466" s="90"/>
      <c r="F466" s="85" t="str">
        <f t="shared" si="68"/>
        <v/>
      </c>
      <c r="G466" s="123"/>
      <c r="H466" s="85" t="str">
        <f t="shared" si="69"/>
        <v/>
      </c>
      <c r="I466" s="85" t="str">
        <f t="shared" si="70"/>
        <v/>
      </c>
      <c r="J466" s="122"/>
      <c r="K466" s="122"/>
      <c r="L466" s="122"/>
      <c r="M466" s="89"/>
      <c r="O466" t="str">
        <f t="shared" si="71"/>
        <v/>
      </c>
      <c r="P466" t="str">
        <f t="shared" si="72"/>
        <v/>
      </c>
      <c r="Q466" t="str">
        <f t="shared" si="73"/>
        <v/>
      </c>
      <c r="R466" t="str">
        <f t="shared" si="74"/>
        <v/>
      </c>
    </row>
    <row r="467" spans="1:18" hidden="1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67"/>
        <v/>
      </c>
      <c r="E467" s="90"/>
      <c r="F467" s="85" t="str">
        <f t="shared" si="68"/>
        <v/>
      </c>
      <c r="G467" s="123"/>
      <c r="H467" s="85" t="str">
        <f t="shared" si="69"/>
        <v/>
      </c>
      <c r="I467" s="85" t="str">
        <f t="shared" si="70"/>
        <v/>
      </c>
      <c r="J467" s="122"/>
      <c r="K467" s="122"/>
      <c r="L467" s="122"/>
      <c r="M467" s="89"/>
      <c r="O467" t="str">
        <f t="shared" si="71"/>
        <v/>
      </c>
      <c r="P467" t="str">
        <f t="shared" si="72"/>
        <v/>
      </c>
      <c r="Q467" t="str">
        <f t="shared" si="73"/>
        <v/>
      </c>
      <c r="R467" t="str">
        <f t="shared" si="74"/>
        <v/>
      </c>
    </row>
    <row r="468" spans="1:18" hidden="1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67"/>
        <v/>
      </c>
      <c r="E468" s="90"/>
      <c r="F468" s="85" t="str">
        <f t="shared" si="68"/>
        <v/>
      </c>
      <c r="G468" s="123"/>
      <c r="H468" s="85" t="str">
        <f t="shared" si="69"/>
        <v/>
      </c>
      <c r="I468" s="85" t="str">
        <f t="shared" si="70"/>
        <v/>
      </c>
      <c r="J468" s="122"/>
      <c r="K468" s="122"/>
      <c r="L468" s="122"/>
      <c r="M468" s="89"/>
      <c r="O468" t="str">
        <f t="shared" si="71"/>
        <v/>
      </c>
      <c r="P468" t="str">
        <f t="shared" si="72"/>
        <v/>
      </c>
      <c r="Q468" t="str">
        <f t="shared" si="73"/>
        <v/>
      </c>
      <c r="R468" t="str">
        <f t="shared" si="74"/>
        <v/>
      </c>
    </row>
    <row r="469" spans="1:18" hidden="1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67"/>
        <v/>
      </c>
      <c r="E469" s="90"/>
      <c r="F469" s="85" t="str">
        <f t="shared" si="68"/>
        <v/>
      </c>
      <c r="G469" s="123"/>
      <c r="H469" s="85" t="str">
        <f t="shared" si="69"/>
        <v/>
      </c>
      <c r="I469" s="85" t="str">
        <f t="shared" si="70"/>
        <v/>
      </c>
      <c r="J469" s="122"/>
      <c r="K469" s="122"/>
      <c r="L469" s="122"/>
      <c r="M469" s="89"/>
      <c r="O469" t="str">
        <f t="shared" si="71"/>
        <v/>
      </c>
      <c r="P469" t="str">
        <f t="shared" si="72"/>
        <v/>
      </c>
      <c r="Q469" t="str">
        <f t="shared" si="73"/>
        <v/>
      </c>
      <c r="R469" t="str">
        <f t="shared" si="74"/>
        <v/>
      </c>
    </row>
    <row r="470" spans="1:18" hidden="1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67"/>
        <v/>
      </c>
      <c r="E470" s="90"/>
      <c r="F470" s="85" t="str">
        <f t="shared" si="68"/>
        <v/>
      </c>
      <c r="G470" s="123"/>
      <c r="H470" s="85" t="str">
        <f t="shared" si="69"/>
        <v/>
      </c>
      <c r="I470" s="85" t="str">
        <f t="shared" si="70"/>
        <v/>
      </c>
      <c r="J470" s="122"/>
      <c r="K470" s="122"/>
      <c r="L470" s="122"/>
      <c r="M470" s="89"/>
      <c r="O470" t="str">
        <f t="shared" si="71"/>
        <v/>
      </c>
      <c r="P470" t="str">
        <f t="shared" si="72"/>
        <v/>
      </c>
      <c r="Q470" t="str">
        <f t="shared" si="73"/>
        <v/>
      </c>
      <c r="R470" t="str">
        <f t="shared" si="74"/>
        <v/>
      </c>
    </row>
    <row r="471" spans="1:18" hidden="1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67"/>
        <v/>
      </c>
      <c r="E471" s="90"/>
      <c r="F471" s="85" t="str">
        <f t="shared" si="68"/>
        <v/>
      </c>
      <c r="G471" s="123"/>
      <c r="H471" s="85" t="str">
        <f t="shared" si="69"/>
        <v/>
      </c>
      <c r="I471" s="85" t="str">
        <f t="shared" si="70"/>
        <v/>
      </c>
      <c r="J471" s="122"/>
      <c r="K471" s="122"/>
      <c r="L471" s="122"/>
      <c r="M471" s="89"/>
      <c r="O471" t="str">
        <f t="shared" si="71"/>
        <v/>
      </c>
      <c r="P471" t="str">
        <f t="shared" si="72"/>
        <v/>
      </c>
      <c r="Q471" t="str">
        <f t="shared" si="73"/>
        <v/>
      </c>
      <c r="R471" t="str">
        <f t="shared" si="74"/>
        <v/>
      </c>
    </row>
    <row r="472" spans="1:18" hidden="1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67"/>
        <v/>
      </c>
      <c r="E472" s="90"/>
      <c r="F472" s="85" t="str">
        <f t="shared" si="68"/>
        <v/>
      </c>
      <c r="G472" s="123"/>
      <c r="H472" s="85" t="str">
        <f t="shared" si="69"/>
        <v/>
      </c>
      <c r="I472" s="85" t="str">
        <f t="shared" si="70"/>
        <v/>
      </c>
      <c r="J472" s="122"/>
      <c r="K472" s="122"/>
      <c r="L472" s="122"/>
      <c r="M472" s="89"/>
      <c r="O472" t="str">
        <f t="shared" si="71"/>
        <v/>
      </c>
      <c r="P472" t="str">
        <f t="shared" si="72"/>
        <v/>
      </c>
      <c r="Q472" t="str">
        <f t="shared" si="73"/>
        <v/>
      </c>
      <c r="R472" t="str">
        <f t="shared" si="74"/>
        <v/>
      </c>
    </row>
    <row r="473" spans="1:18" hidden="1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67"/>
        <v/>
      </c>
      <c r="E473" s="90"/>
      <c r="F473" s="85" t="str">
        <f t="shared" si="68"/>
        <v/>
      </c>
      <c r="G473" s="123"/>
      <c r="H473" s="85" t="str">
        <f t="shared" si="69"/>
        <v/>
      </c>
      <c r="I473" s="85" t="str">
        <f t="shared" si="70"/>
        <v/>
      </c>
      <c r="J473" s="122"/>
      <c r="K473" s="122"/>
      <c r="L473" s="122"/>
      <c r="M473" s="89"/>
      <c r="O473" t="str">
        <f t="shared" si="71"/>
        <v/>
      </c>
      <c r="P473" t="str">
        <f t="shared" si="72"/>
        <v/>
      </c>
      <c r="Q473" t="str">
        <f t="shared" si="73"/>
        <v/>
      </c>
      <c r="R473" t="str">
        <f t="shared" si="74"/>
        <v/>
      </c>
    </row>
    <row r="474" spans="1:18" hidden="1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67"/>
        <v/>
      </c>
      <c r="E474" s="90"/>
      <c r="F474" s="85" t="str">
        <f t="shared" si="68"/>
        <v/>
      </c>
      <c r="G474" s="123"/>
      <c r="H474" s="85" t="str">
        <f t="shared" si="69"/>
        <v/>
      </c>
      <c r="I474" s="85" t="str">
        <f t="shared" si="70"/>
        <v/>
      </c>
      <c r="J474" s="122"/>
      <c r="K474" s="122"/>
      <c r="L474" s="122"/>
      <c r="M474" s="89"/>
      <c r="O474" t="str">
        <f t="shared" si="71"/>
        <v/>
      </c>
      <c r="P474" t="str">
        <f t="shared" si="72"/>
        <v/>
      </c>
      <c r="Q474" t="str">
        <f t="shared" si="73"/>
        <v/>
      </c>
      <c r="R474" t="str">
        <f t="shared" si="74"/>
        <v/>
      </c>
    </row>
    <row r="475" spans="1:18" hidden="1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67"/>
        <v/>
      </c>
      <c r="E475" s="90"/>
      <c r="F475" s="85" t="str">
        <f t="shared" si="68"/>
        <v/>
      </c>
      <c r="G475" s="123"/>
      <c r="H475" s="85" t="str">
        <f t="shared" si="69"/>
        <v/>
      </c>
      <c r="I475" s="85" t="str">
        <f t="shared" si="70"/>
        <v/>
      </c>
      <c r="J475" s="122"/>
      <c r="K475" s="122"/>
      <c r="L475" s="122"/>
      <c r="M475" s="89"/>
      <c r="O475" t="str">
        <f t="shared" si="71"/>
        <v/>
      </c>
      <c r="P475" t="str">
        <f t="shared" si="72"/>
        <v/>
      </c>
      <c r="Q475" t="str">
        <f t="shared" si="73"/>
        <v/>
      </c>
      <c r="R475" t="str">
        <f t="shared" si="74"/>
        <v/>
      </c>
    </row>
    <row r="476" spans="1:18" hidden="1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67"/>
        <v/>
      </c>
      <c r="E476" s="90"/>
      <c r="F476" s="85" t="str">
        <f t="shared" si="68"/>
        <v/>
      </c>
      <c r="G476" s="123"/>
      <c r="H476" s="85" t="str">
        <f t="shared" si="69"/>
        <v/>
      </c>
      <c r="I476" s="85" t="str">
        <f t="shared" si="70"/>
        <v/>
      </c>
      <c r="J476" s="122"/>
      <c r="K476" s="122"/>
      <c r="L476" s="122"/>
      <c r="M476" s="89"/>
      <c r="O476" t="str">
        <f t="shared" si="71"/>
        <v/>
      </c>
      <c r="P476" t="str">
        <f t="shared" si="72"/>
        <v/>
      </c>
      <c r="Q476" t="str">
        <f t="shared" si="73"/>
        <v/>
      </c>
      <c r="R476" t="str">
        <f t="shared" si="74"/>
        <v/>
      </c>
    </row>
    <row r="477" spans="1:18" hidden="1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67"/>
        <v/>
      </c>
      <c r="E477" s="90"/>
      <c r="F477" s="85" t="str">
        <f t="shared" si="68"/>
        <v/>
      </c>
      <c r="G477" s="123"/>
      <c r="H477" s="85" t="str">
        <f t="shared" si="69"/>
        <v/>
      </c>
      <c r="I477" s="85" t="str">
        <f t="shared" si="70"/>
        <v/>
      </c>
      <c r="J477" s="122"/>
      <c r="K477" s="122"/>
      <c r="L477" s="122"/>
      <c r="M477" s="89"/>
      <c r="O477" t="str">
        <f t="shared" si="71"/>
        <v/>
      </c>
      <c r="P477" t="str">
        <f t="shared" si="72"/>
        <v/>
      </c>
      <c r="Q477" t="str">
        <f t="shared" si="73"/>
        <v/>
      </c>
      <c r="R477" t="str">
        <f t="shared" si="74"/>
        <v/>
      </c>
    </row>
    <row r="478" spans="1:18" hidden="1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67"/>
        <v/>
      </c>
      <c r="E478" s="90"/>
      <c r="F478" s="85" t="str">
        <f t="shared" si="68"/>
        <v/>
      </c>
      <c r="G478" s="123"/>
      <c r="H478" s="85" t="str">
        <f t="shared" si="69"/>
        <v/>
      </c>
      <c r="I478" s="85" t="str">
        <f t="shared" si="70"/>
        <v/>
      </c>
      <c r="J478" s="122"/>
      <c r="K478" s="122"/>
      <c r="L478" s="122"/>
      <c r="M478" s="89"/>
      <c r="O478" t="str">
        <f t="shared" si="71"/>
        <v/>
      </c>
      <c r="P478" t="str">
        <f t="shared" si="72"/>
        <v/>
      </c>
      <c r="Q478" t="str">
        <f t="shared" si="73"/>
        <v/>
      </c>
      <c r="R478" t="str">
        <f t="shared" si="74"/>
        <v/>
      </c>
    </row>
    <row r="479" spans="1:18" hidden="1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67"/>
        <v/>
      </c>
      <c r="E479" s="90"/>
      <c r="F479" s="85" t="str">
        <f t="shared" si="68"/>
        <v/>
      </c>
      <c r="G479" s="123"/>
      <c r="H479" s="85" t="str">
        <f t="shared" si="69"/>
        <v/>
      </c>
      <c r="I479" s="85" t="str">
        <f t="shared" si="70"/>
        <v/>
      </c>
      <c r="J479" s="122"/>
      <c r="K479" s="122"/>
      <c r="L479" s="122"/>
      <c r="M479" s="89"/>
      <c r="O479" t="str">
        <f t="shared" si="71"/>
        <v/>
      </c>
      <c r="P479" t="str">
        <f t="shared" si="72"/>
        <v/>
      </c>
      <c r="Q479" t="str">
        <f t="shared" si="73"/>
        <v/>
      </c>
      <c r="R479" t="str">
        <f t="shared" si="74"/>
        <v/>
      </c>
    </row>
    <row r="480" spans="1:18" hidden="1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67"/>
        <v/>
      </c>
      <c r="E480" s="90"/>
      <c r="F480" s="85" t="str">
        <f t="shared" si="68"/>
        <v/>
      </c>
      <c r="G480" s="123"/>
      <c r="H480" s="85" t="str">
        <f t="shared" si="69"/>
        <v/>
      </c>
      <c r="I480" s="85" t="str">
        <f t="shared" si="70"/>
        <v/>
      </c>
      <c r="J480" s="122"/>
      <c r="K480" s="122"/>
      <c r="L480" s="122"/>
      <c r="M480" s="89"/>
      <c r="O480" t="str">
        <f t="shared" si="71"/>
        <v/>
      </c>
      <c r="P480" t="str">
        <f t="shared" si="72"/>
        <v/>
      </c>
      <c r="Q480" t="str">
        <f t="shared" si="73"/>
        <v/>
      </c>
      <c r="R480" t="str">
        <f t="shared" si="74"/>
        <v/>
      </c>
    </row>
    <row r="481" spans="1:18" hidden="1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67"/>
        <v/>
      </c>
      <c r="E481" s="90"/>
      <c r="F481" s="85" t="str">
        <f t="shared" si="68"/>
        <v/>
      </c>
      <c r="G481" s="123"/>
      <c r="H481" s="85" t="str">
        <f t="shared" si="69"/>
        <v/>
      </c>
      <c r="I481" s="85" t="str">
        <f t="shared" si="70"/>
        <v/>
      </c>
      <c r="J481" s="122"/>
      <c r="K481" s="122"/>
      <c r="L481" s="122"/>
      <c r="M481" s="89"/>
      <c r="O481" t="str">
        <f t="shared" si="71"/>
        <v/>
      </c>
      <c r="P481" t="str">
        <f t="shared" si="72"/>
        <v/>
      </c>
      <c r="Q481" t="str">
        <f t="shared" si="73"/>
        <v/>
      </c>
      <c r="R481" t="str">
        <f t="shared" si="74"/>
        <v/>
      </c>
    </row>
    <row r="482" spans="1:18" hidden="1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67"/>
        <v/>
      </c>
      <c r="E482" s="90"/>
      <c r="F482" s="85" t="str">
        <f t="shared" si="68"/>
        <v/>
      </c>
      <c r="G482" s="123"/>
      <c r="H482" s="85" t="str">
        <f t="shared" si="69"/>
        <v/>
      </c>
      <c r="I482" s="85" t="str">
        <f t="shared" si="70"/>
        <v/>
      </c>
      <c r="J482" s="122"/>
      <c r="K482" s="122"/>
      <c r="L482" s="122"/>
      <c r="M482" s="89"/>
      <c r="O482" t="str">
        <f t="shared" si="71"/>
        <v/>
      </c>
      <c r="P482" t="str">
        <f t="shared" si="72"/>
        <v/>
      </c>
      <c r="Q482" t="str">
        <f t="shared" si="73"/>
        <v/>
      </c>
      <c r="R482" t="str">
        <f t="shared" si="74"/>
        <v/>
      </c>
    </row>
    <row r="483" spans="1:18" hidden="1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67"/>
        <v/>
      </c>
      <c r="E483" s="90"/>
      <c r="F483" s="85" t="str">
        <f t="shared" si="68"/>
        <v/>
      </c>
      <c r="G483" s="123"/>
      <c r="H483" s="85" t="str">
        <f t="shared" si="69"/>
        <v/>
      </c>
      <c r="I483" s="85" t="str">
        <f t="shared" si="70"/>
        <v/>
      </c>
      <c r="J483" s="122"/>
      <c r="K483" s="122"/>
      <c r="L483" s="122"/>
      <c r="M483" s="89"/>
      <c r="O483" t="str">
        <f t="shared" si="71"/>
        <v/>
      </c>
      <c r="P483" t="str">
        <f t="shared" si="72"/>
        <v/>
      </c>
      <c r="Q483" t="str">
        <f t="shared" si="73"/>
        <v/>
      </c>
      <c r="R483" t="str">
        <f t="shared" si="74"/>
        <v/>
      </c>
    </row>
    <row r="484" spans="1:18" hidden="1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67"/>
        <v/>
      </c>
      <c r="E484" s="90"/>
      <c r="F484" s="85" t="str">
        <f t="shared" si="68"/>
        <v/>
      </c>
      <c r="G484" s="123"/>
      <c r="H484" s="85" t="str">
        <f t="shared" si="69"/>
        <v/>
      </c>
      <c r="I484" s="85" t="str">
        <f t="shared" si="70"/>
        <v/>
      </c>
      <c r="J484" s="122"/>
      <c r="K484" s="122"/>
      <c r="L484" s="122"/>
      <c r="M484" s="89"/>
      <c r="O484" t="str">
        <f t="shared" si="71"/>
        <v/>
      </c>
      <c r="P484" t="str">
        <f t="shared" si="72"/>
        <v/>
      </c>
      <c r="Q484" t="str">
        <f t="shared" si="73"/>
        <v/>
      </c>
      <c r="R484" t="str">
        <f t="shared" si="74"/>
        <v/>
      </c>
    </row>
    <row r="485" spans="1:18" hidden="1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67"/>
        <v/>
      </c>
      <c r="E485" s="90"/>
      <c r="F485" s="85" t="str">
        <f t="shared" si="68"/>
        <v/>
      </c>
      <c r="G485" s="123"/>
      <c r="H485" s="85" t="str">
        <f t="shared" si="69"/>
        <v/>
      </c>
      <c r="I485" s="85" t="str">
        <f t="shared" si="70"/>
        <v/>
      </c>
      <c r="J485" s="122"/>
      <c r="K485" s="122"/>
      <c r="L485" s="122"/>
      <c r="M485" s="89"/>
      <c r="O485" t="str">
        <f t="shared" si="71"/>
        <v/>
      </c>
      <c r="P485" t="str">
        <f t="shared" si="72"/>
        <v/>
      </c>
      <c r="Q485" t="str">
        <f t="shared" si="73"/>
        <v/>
      </c>
      <c r="R485" t="str">
        <f t="shared" si="74"/>
        <v/>
      </c>
    </row>
    <row r="486" spans="1:18" hidden="1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67"/>
        <v/>
      </c>
      <c r="E486" s="90"/>
      <c r="F486" s="85" t="str">
        <f t="shared" si="68"/>
        <v/>
      </c>
      <c r="G486" s="123"/>
      <c r="H486" s="85" t="str">
        <f t="shared" si="69"/>
        <v/>
      </c>
      <c r="I486" s="85" t="str">
        <f t="shared" si="70"/>
        <v/>
      </c>
      <c r="J486" s="122"/>
      <c r="K486" s="122"/>
      <c r="L486" s="122"/>
      <c r="M486" s="89"/>
      <c r="O486" t="str">
        <f t="shared" si="71"/>
        <v/>
      </c>
      <c r="P486" t="str">
        <f t="shared" si="72"/>
        <v/>
      </c>
      <c r="Q486" t="str">
        <f t="shared" si="73"/>
        <v/>
      </c>
      <c r="R486" t="str">
        <f t="shared" si="74"/>
        <v/>
      </c>
    </row>
    <row r="487" spans="1:18" hidden="1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67"/>
        <v/>
      </c>
      <c r="E487" s="90"/>
      <c r="F487" s="85" t="str">
        <f t="shared" si="68"/>
        <v/>
      </c>
      <c r="G487" s="123"/>
      <c r="H487" s="85" t="str">
        <f t="shared" si="69"/>
        <v/>
      </c>
      <c r="I487" s="85" t="str">
        <f t="shared" si="70"/>
        <v/>
      </c>
      <c r="J487" s="122"/>
      <c r="K487" s="122"/>
      <c r="L487" s="122"/>
      <c r="M487" s="89"/>
      <c r="O487" t="str">
        <f t="shared" si="71"/>
        <v/>
      </c>
      <c r="P487" t="str">
        <f t="shared" si="72"/>
        <v/>
      </c>
      <c r="Q487" t="str">
        <f t="shared" si="73"/>
        <v/>
      </c>
      <c r="R487" t="str">
        <f t="shared" si="74"/>
        <v/>
      </c>
    </row>
    <row r="488" spans="1:18" hidden="1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67"/>
        <v/>
      </c>
      <c r="E488" s="90"/>
      <c r="F488" s="85" t="str">
        <f t="shared" si="68"/>
        <v/>
      </c>
      <c r="G488" s="123"/>
      <c r="H488" s="85" t="str">
        <f t="shared" si="69"/>
        <v/>
      </c>
      <c r="I488" s="85" t="str">
        <f t="shared" si="70"/>
        <v/>
      </c>
      <c r="J488" s="122"/>
      <c r="K488" s="122"/>
      <c r="L488" s="122"/>
      <c r="M488" s="89"/>
      <c r="O488" t="str">
        <f t="shared" si="71"/>
        <v/>
      </c>
      <c r="P488" t="str">
        <f t="shared" si="72"/>
        <v/>
      </c>
      <c r="Q488" t="str">
        <f t="shared" si="73"/>
        <v/>
      </c>
      <c r="R488" t="str">
        <f t="shared" si="74"/>
        <v/>
      </c>
    </row>
    <row r="489" spans="1:18" hidden="1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67"/>
        <v/>
      </c>
      <c r="E489" s="90"/>
      <c r="F489" s="85" t="str">
        <f t="shared" si="68"/>
        <v/>
      </c>
      <c r="G489" s="123"/>
      <c r="H489" s="85" t="str">
        <f t="shared" si="69"/>
        <v/>
      </c>
      <c r="I489" s="85" t="str">
        <f t="shared" si="70"/>
        <v/>
      </c>
      <c r="J489" s="122"/>
      <c r="K489" s="122"/>
      <c r="L489" s="122"/>
      <c r="M489" s="89"/>
      <c r="O489" t="str">
        <f t="shared" si="71"/>
        <v/>
      </c>
      <c r="P489" t="str">
        <f t="shared" si="72"/>
        <v/>
      </c>
      <c r="Q489" t="str">
        <f t="shared" si="73"/>
        <v/>
      </c>
      <c r="R489" t="str">
        <f t="shared" si="74"/>
        <v/>
      </c>
    </row>
    <row r="490" spans="1:18" hidden="1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67"/>
        <v/>
      </c>
      <c r="E490" s="90"/>
      <c r="F490" s="85" t="str">
        <f t="shared" si="68"/>
        <v/>
      </c>
      <c r="G490" s="123"/>
      <c r="H490" s="85" t="str">
        <f t="shared" si="69"/>
        <v/>
      </c>
      <c r="I490" s="85" t="str">
        <f t="shared" si="70"/>
        <v/>
      </c>
      <c r="J490" s="122"/>
      <c r="K490" s="122"/>
      <c r="L490" s="122"/>
      <c r="M490" s="89"/>
      <c r="O490" t="str">
        <f t="shared" si="71"/>
        <v/>
      </c>
      <c r="P490" t="str">
        <f t="shared" si="72"/>
        <v/>
      </c>
      <c r="Q490" t="str">
        <f t="shared" si="73"/>
        <v/>
      </c>
      <c r="R490" t="str">
        <f t="shared" si="74"/>
        <v/>
      </c>
    </row>
    <row r="491" spans="1:18" hidden="1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67"/>
        <v/>
      </c>
      <c r="E491" s="90"/>
      <c r="F491" s="85" t="str">
        <f t="shared" si="68"/>
        <v/>
      </c>
      <c r="G491" s="123"/>
      <c r="H491" s="85" t="str">
        <f t="shared" si="69"/>
        <v/>
      </c>
      <c r="I491" s="85" t="str">
        <f t="shared" si="70"/>
        <v/>
      </c>
      <c r="J491" s="122"/>
      <c r="K491" s="122"/>
      <c r="L491" s="122"/>
      <c r="M491" s="89"/>
      <c r="O491" t="str">
        <f t="shared" si="71"/>
        <v/>
      </c>
      <c r="P491" t="str">
        <f t="shared" si="72"/>
        <v/>
      </c>
      <c r="Q491" t="str">
        <f t="shared" si="73"/>
        <v/>
      </c>
      <c r="R491" t="str">
        <f t="shared" si="74"/>
        <v/>
      </c>
    </row>
    <row r="492" spans="1:18" hidden="1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67"/>
        <v/>
      </c>
      <c r="E492" s="90"/>
      <c r="F492" s="85" t="str">
        <f t="shared" si="68"/>
        <v/>
      </c>
      <c r="G492" s="123"/>
      <c r="H492" s="85" t="str">
        <f t="shared" si="69"/>
        <v/>
      </c>
      <c r="I492" s="85" t="str">
        <f t="shared" si="70"/>
        <v/>
      </c>
      <c r="J492" s="122"/>
      <c r="K492" s="122"/>
      <c r="L492" s="122"/>
      <c r="M492" s="89"/>
      <c r="O492" t="str">
        <f t="shared" si="71"/>
        <v/>
      </c>
      <c r="P492" t="str">
        <f t="shared" si="72"/>
        <v/>
      </c>
      <c r="Q492" t="str">
        <f t="shared" si="73"/>
        <v/>
      </c>
      <c r="R492" t="str">
        <f t="shared" si="74"/>
        <v/>
      </c>
    </row>
    <row r="493" spans="1:18" hidden="1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67"/>
        <v/>
      </c>
      <c r="E493" s="90"/>
      <c r="F493" s="85" t="str">
        <f t="shared" si="68"/>
        <v/>
      </c>
      <c r="G493" s="123"/>
      <c r="H493" s="85" t="str">
        <f t="shared" si="69"/>
        <v/>
      </c>
      <c r="I493" s="85" t="str">
        <f t="shared" si="70"/>
        <v/>
      </c>
      <c r="J493" s="122"/>
      <c r="K493" s="122"/>
      <c r="L493" s="122"/>
      <c r="M493" s="89"/>
      <c r="O493" t="str">
        <f t="shared" si="71"/>
        <v/>
      </c>
      <c r="P493" t="str">
        <f t="shared" si="72"/>
        <v/>
      </c>
      <c r="Q493" t="str">
        <f t="shared" si="73"/>
        <v/>
      </c>
      <c r="R493" t="str">
        <f t="shared" si="74"/>
        <v/>
      </c>
    </row>
    <row r="494" spans="1:18" hidden="1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67"/>
        <v/>
      </c>
      <c r="E494" s="90"/>
      <c r="F494" s="85" t="str">
        <f t="shared" si="68"/>
        <v/>
      </c>
      <c r="G494" s="123"/>
      <c r="H494" s="85" t="str">
        <f t="shared" si="69"/>
        <v/>
      </c>
      <c r="I494" s="85" t="str">
        <f t="shared" si="70"/>
        <v/>
      </c>
      <c r="J494" s="122"/>
      <c r="K494" s="122"/>
      <c r="L494" s="122"/>
      <c r="M494" s="89"/>
      <c r="O494" t="str">
        <f t="shared" si="71"/>
        <v/>
      </c>
      <c r="P494" t="str">
        <f t="shared" si="72"/>
        <v/>
      </c>
      <c r="Q494" t="str">
        <f t="shared" si="73"/>
        <v/>
      </c>
      <c r="R494" t="str">
        <f t="shared" si="74"/>
        <v/>
      </c>
    </row>
    <row r="495" spans="1:18" hidden="1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67"/>
        <v/>
      </c>
      <c r="E495" s="90"/>
      <c r="F495" s="85" t="str">
        <f t="shared" si="68"/>
        <v/>
      </c>
      <c r="G495" s="123"/>
      <c r="H495" s="85" t="str">
        <f t="shared" si="69"/>
        <v/>
      </c>
      <c r="I495" s="85" t="str">
        <f t="shared" si="70"/>
        <v/>
      </c>
      <c r="J495" s="122"/>
      <c r="K495" s="122"/>
      <c r="L495" s="122"/>
      <c r="M495" s="89"/>
      <c r="O495" t="str">
        <f t="shared" si="71"/>
        <v/>
      </c>
      <c r="P495" t="str">
        <f t="shared" si="72"/>
        <v/>
      </c>
      <c r="Q495" t="str">
        <f t="shared" si="73"/>
        <v/>
      </c>
      <c r="R495" t="str">
        <f t="shared" si="74"/>
        <v/>
      </c>
    </row>
    <row r="496" spans="1:18" hidden="1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67"/>
        <v/>
      </c>
      <c r="E496" s="90"/>
      <c r="F496" s="85" t="str">
        <f t="shared" si="68"/>
        <v/>
      </c>
      <c r="G496" s="123"/>
      <c r="H496" s="85" t="str">
        <f t="shared" si="69"/>
        <v/>
      </c>
      <c r="I496" s="85" t="str">
        <f t="shared" si="70"/>
        <v/>
      </c>
      <c r="J496" s="122"/>
      <c r="K496" s="122"/>
      <c r="L496" s="122"/>
      <c r="M496" s="89"/>
      <c r="O496" t="str">
        <f t="shared" si="71"/>
        <v/>
      </c>
      <c r="P496" t="str">
        <f t="shared" si="72"/>
        <v/>
      </c>
      <c r="Q496" t="str">
        <f t="shared" si="73"/>
        <v/>
      </c>
      <c r="R496" t="str">
        <f t="shared" si="74"/>
        <v/>
      </c>
    </row>
    <row r="497" spans="1:18" hidden="1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67"/>
        <v/>
      </c>
      <c r="E497" s="90"/>
      <c r="F497" s="85" t="str">
        <f t="shared" si="68"/>
        <v/>
      </c>
      <c r="G497" s="123"/>
      <c r="H497" s="85" t="str">
        <f t="shared" si="69"/>
        <v/>
      </c>
      <c r="I497" s="85" t="str">
        <f t="shared" si="70"/>
        <v/>
      </c>
      <c r="J497" s="122"/>
      <c r="K497" s="122"/>
      <c r="L497" s="122"/>
      <c r="M497" s="89"/>
      <c r="O497" t="str">
        <f t="shared" si="71"/>
        <v/>
      </c>
      <c r="P497" t="str">
        <f t="shared" si="72"/>
        <v/>
      </c>
      <c r="Q497" t="str">
        <f t="shared" si="73"/>
        <v/>
      </c>
      <c r="R497" t="str">
        <f t="shared" si="74"/>
        <v/>
      </c>
    </row>
    <row r="498" spans="1:18" hidden="1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67"/>
        <v/>
      </c>
      <c r="E498" s="90"/>
      <c r="F498" s="85" t="str">
        <f t="shared" si="68"/>
        <v/>
      </c>
      <c r="G498" s="123"/>
      <c r="H498" s="85" t="str">
        <f t="shared" si="69"/>
        <v/>
      </c>
      <c r="I498" s="85" t="str">
        <f t="shared" si="70"/>
        <v/>
      </c>
      <c r="J498" s="122"/>
      <c r="K498" s="122"/>
      <c r="L498" s="122"/>
      <c r="M498" s="89"/>
      <c r="O498" t="str">
        <f t="shared" si="71"/>
        <v/>
      </c>
      <c r="P498" t="str">
        <f t="shared" si="72"/>
        <v/>
      </c>
      <c r="Q498" t="str">
        <f t="shared" si="73"/>
        <v/>
      </c>
      <c r="R498" t="str">
        <f t="shared" si="74"/>
        <v/>
      </c>
    </row>
    <row r="499" spans="1:18" hidden="1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67"/>
        <v/>
      </c>
      <c r="E499" s="90"/>
      <c r="F499" s="85" t="str">
        <f t="shared" si="68"/>
        <v/>
      </c>
      <c r="G499" s="123"/>
      <c r="H499" s="85" t="str">
        <f t="shared" si="69"/>
        <v/>
      </c>
      <c r="I499" s="85" t="str">
        <f t="shared" si="70"/>
        <v/>
      </c>
      <c r="J499" s="122"/>
      <c r="K499" s="122"/>
      <c r="L499" s="122"/>
      <c r="M499" s="89"/>
      <c r="O499" t="str">
        <f t="shared" si="71"/>
        <v/>
      </c>
      <c r="P499" t="str">
        <f t="shared" si="72"/>
        <v/>
      </c>
      <c r="Q499" t="str">
        <f t="shared" si="73"/>
        <v/>
      </c>
      <c r="R499" t="str">
        <f t="shared" si="74"/>
        <v/>
      </c>
    </row>
    <row r="500" spans="1:18" hidden="1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67"/>
        <v/>
      </c>
      <c r="E500" s="90"/>
      <c r="F500" s="85" t="str">
        <f t="shared" si="68"/>
        <v/>
      </c>
      <c r="G500" s="123"/>
      <c r="H500" s="85" t="str">
        <f t="shared" si="69"/>
        <v/>
      </c>
      <c r="I500" s="85" t="str">
        <f t="shared" si="70"/>
        <v/>
      </c>
      <c r="J500" s="122"/>
      <c r="K500" s="122"/>
      <c r="L500" s="122"/>
      <c r="M500" s="89"/>
      <c r="O500" t="str">
        <f t="shared" si="71"/>
        <v/>
      </c>
      <c r="P500" t="str">
        <f t="shared" si="72"/>
        <v/>
      </c>
      <c r="Q500" t="str">
        <f t="shared" si="73"/>
        <v/>
      </c>
      <c r="R500" t="str">
        <f t="shared" si="74"/>
        <v/>
      </c>
    </row>
    <row r="501" spans="1:18" hidden="1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67"/>
        <v/>
      </c>
      <c r="E501" s="90"/>
      <c r="F501" s="85" t="str">
        <f t="shared" si="68"/>
        <v/>
      </c>
      <c r="G501" s="123"/>
      <c r="H501" s="85" t="str">
        <f t="shared" si="69"/>
        <v/>
      </c>
      <c r="I501" s="85" t="str">
        <f t="shared" si="70"/>
        <v/>
      </c>
      <c r="J501" s="122"/>
      <c r="K501" s="122"/>
      <c r="L501" s="122"/>
      <c r="M501" s="89"/>
      <c r="O501" t="str">
        <f t="shared" si="71"/>
        <v/>
      </c>
      <c r="P501" t="str">
        <f t="shared" si="72"/>
        <v/>
      </c>
      <c r="Q501" t="str">
        <f t="shared" si="73"/>
        <v/>
      </c>
      <c r="R501" t="str">
        <f t="shared" si="74"/>
        <v/>
      </c>
    </row>
    <row r="502" spans="1:18"/>
  </sheetData>
  <sheetProtection selectLockedCells="1"/>
  <autoFilter ref="A2:AG501" xr:uid="{00000000-0001-0000-0200-000000000000}">
    <filterColumn colId="2">
      <filters>
        <filter val="52"/>
      </filters>
    </filterColumn>
  </autoFilter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4.4" zeroHeight="1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7" customWidth="1"/>
    <col min="9" max="9" width="15.6640625" style="7" customWidth="1"/>
    <col min="10" max="10" width="15.109375" style="7" customWidth="1"/>
    <col min="11" max="11" width="33.6640625" style="7" customWidth="1"/>
    <col min="12" max="13" width="9.5546875" style="7" customWidth="1"/>
    <col min="14" max="14" width="15.109375" style="7" customWidth="1"/>
    <col min="15" max="15" width="18.33203125" style="7" customWidth="1"/>
    <col min="16" max="16" width="51.6640625" style="7" customWidth="1"/>
    <col min="17" max="17" width="9.109375" customWidth="1"/>
    <col min="18" max="21" width="9.109375" hidden="1" customWidth="1"/>
    <col min="22" max="22" width="46.5546875" hidden="1" customWidth="1"/>
    <col min="23" max="24" width="9.109375" hidden="1" customWidth="1"/>
    <col min="25" max="25" width="58.88671875" hidden="1" customWidth="1"/>
    <col min="26" max="29" width="9.109375" hidden="1" customWidth="1"/>
    <col min="30" max="30" width="14.6640625" hidden="1" customWidth="1"/>
    <col min="31" max="33" width="0" hidden="1" customWidth="1"/>
    <col min="34" max="16384" width="9.109375" hidden="1"/>
  </cols>
  <sheetData>
    <row r="1" spans="1:33" ht="35.25" customHeight="1">
      <c r="A1" s="308" t="s">
        <v>664</v>
      </c>
      <c r="B1" s="308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57.6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/>
      <c r="B3" s="85" t="str">
        <f t="shared" ref="B3" si="0">IFERROR(VLOOKUP(A3,$U$6:$V$23,2,FALSE),"")</f>
        <v/>
      </c>
      <c r="C3" s="90"/>
      <c r="D3" s="85" t="str">
        <f>IFERROR(VLOOKUP(C3,$X$5:$Z$129,2,FALSE),"")</f>
        <v/>
      </c>
      <c r="E3" s="123"/>
      <c r="F3" s="85" t="str">
        <f>IFERROR(VLOOKUP(E3,$AD$6:$AE$1090,2,FALSE),"")</f>
        <v/>
      </c>
      <c r="G3" s="85" t="str">
        <f>IFERROR(VLOOKUP(E3,$AD$6:$AG$1090,4,FALSE),"")</f>
        <v/>
      </c>
      <c r="H3" s="122"/>
      <c r="I3" s="122"/>
      <c r="J3" s="122"/>
      <c r="K3" s="135"/>
      <c r="L3" s="134"/>
      <c r="M3" s="134"/>
      <c r="N3" s="135"/>
      <c r="O3" s="266"/>
      <c r="P3" s="89"/>
      <c r="R3" t="str">
        <f>LEFT(C3,3)</f>
        <v/>
      </c>
      <c r="S3" t="str">
        <f>LEFT(C3,2)</f>
        <v/>
      </c>
      <c r="T3" t="str">
        <f>MID(G3,2,2)</f>
        <v/>
      </c>
    </row>
    <row r="4" spans="1:33">
      <c r="A4" s="90"/>
      <c r="B4" s="85" t="str">
        <f t="shared" ref="B4:B67" si="1">IFERROR(VLOOKUP(A4,$U$6:$V$23,2,FALSE),"")</f>
        <v/>
      </c>
      <c r="C4" s="90"/>
      <c r="D4" s="85" t="str">
        <f t="shared" ref="D4:D67" si="2">IFERROR(VLOOKUP(C4,$X$5:$Z$129,2,FALSE),"")</f>
        <v/>
      </c>
      <c r="E4" s="123"/>
      <c r="F4" s="85" t="str">
        <f t="shared" ref="F4:F67" si="3">IFERROR(VLOOKUP(E4,$AD$6:$AE$1090,2,FALSE),"")</f>
        <v/>
      </c>
      <c r="G4" s="85" t="str">
        <f t="shared" ref="G4:G67" si="4">IFERROR(VLOOKUP(E4,$AD$6:$AG$1090,4,FALSE),"")</f>
        <v/>
      </c>
      <c r="H4" s="122"/>
      <c r="I4" s="122"/>
      <c r="J4" s="122"/>
      <c r="K4" s="135"/>
      <c r="L4" s="134"/>
      <c r="M4" s="134"/>
      <c r="N4" s="135"/>
      <c r="O4" s="266"/>
      <c r="P4" s="89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>
      <c r="A5" s="90"/>
      <c r="B5" s="85" t="str">
        <f t="shared" si="1"/>
        <v/>
      </c>
      <c r="C5" s="90"/>
      <c r="D5" s="85" t="str">
        <f t="shared" si="2"/>
        <v/>
      </c>
      <c r="E5" s="123"/>
      <c r="F5" s="85" t="str">
        <f t="shared" si="3"/>
        <v/>
      </c>
      <c r="G5" s="85" t="str">
        <f t="shared" si="4"/>
        <v/>
      </c>
      <c r="H5" s="122"/>
      <c r="I5" s="122"/>
      <c r="J5" s="122"/>
      <c r="K5" s="135"/>
      <c r="L5" s="134"/>
      <c r="M5" s="134"/>
      <c r="N5" s="135"/>
      <c r="O5" s="266"/>
      <c r="P5" s="89"/>
      <c r="R5" t="str">
        <f t="shared" si="5"/>
        <v/>
      </c>
      <c r="S5" t="str">
        <f t="shared" si="6"/>
        <v/>
      </c>
      <c r="T5" t="str">
        <f t="shared" si="7"/>
        <v/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/>
      <c r="B6" s="85" t="str">
        <f t="shared" si="1"/>
        <v/>
      </c>
      <c r="C6" s="90"/>
      <c r="D6" s="85" t="str">
        <f t="shared" si="2"/>
        <v/>
      </c>
      <c r="E6" s="123"/>
      <c r="F6" s="85" t="str">
        <f t="shared" si="3"/>
        <v/>
      </c>
      <c r="G6" s="85" t="str">
        <f t="shared" si="4"/>
        <v/>
      </c>
      <c r="H6" s="122"/>
      <c r="I6" s="122"/>
      <c r="J6" s="122"/>
      <c r="K6" s="135"/>
      <c r="L6" s="134"/>
      <c r="M6" s="134"/>
      <c r="N6" s="135"/>
      <c r="O6" s="266"/>
      <c r="P6" s="89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1"/>
        <v/>
      </c>
      <c r="C7" s="90"/>
      <c r="D7" s="85" t="str">
        <f t="shared" si="2"/>
        <v/>
      </c>
      <c r="E7" s="123"/>
      <c r="F7" s="85" t="str">
        <f t="shared" si="3"/>
        <v/>
      </c>
      <c r="G7" s="85" t="str">
        <f t="shared" si="4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1"/>
        <v/>
      </c>
      <c r="C8" s="90"/>
      <c r="D8" s="85" t="str">
        <f t="shared" si="2"/>
        <v/>
      </c>
      <c r="E8" s="123"/>
      <c r="F8" s="85" t="str">
        <f t="shared" si="3"/>
        <v/>
      </c>
      <c r="G8" s="85" t="str">
        <f t="shared" si="4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1"/>
        <v/>
      </c>
      <c r="C9" s="90"/>
      <c r="D9" s="85" t="str">
        <f t="shared" si="2"/>
        <v/>
      </c>
      <c r="E9" s="123"/>
      <c r="F9" s="85" t="str">
        <f t="shared" si="3"/>
        <v/>
      </c>
      <c r="G9" s="85" t="str">
        <f t="shared" si="4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/>
      <c r="B10" s="85" t="str">
        <f t="shared" si="1"/>
        <v/>
      </c>
      <c r="C10" s="90"/>
      <c r="D10" s="85" t="str">
        <f t="shared" si="2"/>
        <v/>
      </c>
      <c r="E10" s="123"/>
      <c r="F10" s="85" t="str">
        <f t="shared" si="3"/>
        <v/>
      </c>
      <c r="G10" s="85" t="str">
        <f t="shared" si="4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/>
      <c r="B11" s="85" t="str">
        <f t="shared" si="1"/>
        <v/>
      </c>
      <c r="C11" s="90"/>
      <c r="D11" s="85" t="str">
        <f t="shared" si="2"/>
        <v/>
      </c>
      <c r="E11" s="123"/>
      <c r="F11" s="85" t="str">
        <f t="shared" si="3"/>
        <v/>
      </c>
      <c r="G11" s="85" t="str">
        <f t="shared" si="4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/>
      <c r="B12" s="85" t="str">
        <f t="shared" si="1"/>
        <v/>
      </c>
      <c r="C12" s="90"/>
      <c r="D12" s="85" t="str">
        <f t="shared" si="2"/>
        <v/>
      </c>
      <c r="E12" s="123"/>
      <c r="F12" s="85" t="str">
        <f t="shared" si="3"/>
        <v/>
      </c>
      <c r="G12" s="85" t="str">
        <f t="shared" si="4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/>
      <c r="B13" s="85" t="str">
        <f t="shared" si="1"/>
        <v/>
      </c>
      <c r="C13" s="90"/>
      <c r="D13" s="85" t="str">
        <f t="shared" si="2"/>
        <v/>
      </c>
      <c r="E13" s="123"/>
      <c r="F13" s="85" t="str">
        <f t="shared" si="3"/>
        <v/>
      </c>
      <c r="G13" s="85" t="str">
        <f t="shared" si="4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/>
      <c r="B14" s="85" t="str">
        <f t="shared" si="1"/>
        <v/>
      </c>
      <c r="C14" s="90"/>
      <c r="D14" s="85" t="str">
        <f t="shared" si="2"/>
        <v/>
      </c>
      <c r="E14" s="123"/>
      <c r="F14" s="85" t="str">
        <f t="shared" si="3"/>
        <v/>
      </c>
      <c r="G14" s="85" t="str">
        <f t="shared" si="4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/>
      <c r="B15" s="85" t="str">
        <f t="shared" si="1"/>
        <v/>
      </c>
      <c r="C15" s="90"/>
      <c r="D15" s="85" t="str">
        <f t="shared" si="2"/>
        <v/>
      </c>
      <c r="E15" s="123"/>
      <c r="F15" s="85" t="str">
        <f t="shared" si="3"/>
        <v/>
      </c>
      <c r="G15" s="85" t="str">
        <f t="shared" si="4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/>
      <c r="B16" s="85" t="str">
        <f t="shared" si="1"/>
        <v/>
      </c>
      <c r="C16" s="90"/>
      <c r="D16" s="85" t="str">
        <f t="shared" si="2"/>
        <v/>
      </c>
      <c r="E16" s="123"/>
      <c r="F16" s="85" t="str">
        <f t="shared" si="3"/>
        <v/>
      </c>
      <c r="G16" s="85" t="str">
        <f t="shared" si="4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/>
      <c r="B17" s="85" t="str">
        <f t="shared" si="1"/>
        <v/>
      </c>
      <c r="C17" s="90"/>
      <c r="D17" s="85" t="str">
        <f t="shared" si="2"/>
        <v/>
      </c>
      <c r="E17" s="123"/>
      <c r="F17" s="85" t="str">
        <f t="shared" si="3"/>
        <v/>
      </c>
      <c r="G17" s="85" t="str">
        <f t="shared" si="4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/>
      <c r="B18" s="85" t="str">
        <f t="shared" si="1"/>
        <v/>
      </c>
      <c r="C18" s="90"/>
      <c r="D18" s="85" t="str">
        <f t="shared" si="2"/>
        <v/>
      </c>
      <c r="E18" s="123"/>
      <c r="F18" s="85" t="str">
        <f t="shared" si="3"/>
        <v/>
      </c>
      <c r="G18" s="85" t="str">
        <f t="shared" si="4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/>
      <c r="B19" s="85" t="str">
        <f t="shared" si="1"/>
        <v/>
      </c>
      <c r="C19" s="90"/>
      <c r="D19" s="85" t="str">
        <f t="shared" si="2"/>
        <v/>
      </c>
      <c r="E19" s="123"/>
      <c r="F19" s="85" t="str">
        <f t="shared" si="3"/>
        <v/>
      </c>
      <c r="G19" s="85" t="str">
        <f t="shared" si="4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/>
      <c r="B20" s="85" t="str">
        <f t="shared" si="1"/>
        <v/>
      </c>
      <c r="C20" s="90"/>
      <c r="D20" s="85" t="str">
        <f t="shared" si="2"/>
        <v/>
      </c>
      <c r="E20" s="123"/>
      <c r="F20" s="85" t="str">
        <f t="shared" si="3"/>
        <v/>
      </c>
      <c r="G20" s="85" t="str">
        <f t="shared" si="4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5"/>
        <v/>
      </c>
      <c r="S20" t="str">
        <f t="shared" si="6"/>
        <v/>
      </c>
      <c r="T20" t="str">
        <f t="shared" si="7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/>
      <c r="B21" s="85" t="str">
        <f t="shared" si="1"/>
        <v/>
      </c>
      <c r="C21" s="90"/>
      <c r="D21" s="85" t="str">
        <f t="shared" si="2"/>
        <v/>
      </c>
      <c r="E21" s="123"/>
      <c r="F21" s="85" t="str">
        <f t="shared" si="3"/>
        <v/>
      </c>
      <c r="G21" s="85" t="str">
        <f t="shared" si="4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/>
      <c r="B22" s="85" t="str">
        <f t="shared" si="1"/>
        <v/>
      </c>
      <c r="C22" s="90"/>
      <c r="D22" s="85" t="str">
        <f t="shared" si="2"/>
        <v/>
      </c>
      <c r="E22" s="123"/>
      <c r="F22" s="85" t="str">
        <f t="shared" si="3"/>
        <v/>
      </c>
      <c r="G22" s="85" t="str">
        <f t="shared" si="4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/>
      <c r="B23" s="85" t="str">
        <f t="shared" si="1"/>
        <v/>
      </c>
      <c r="C23" s="90"/>
      <c r="D23" s="85" t="str">
        <f t="shared" si="2"/>
        <v/>
      </c>
      <c r="E23" s="123"/>
      <c r="F23" s="85" t="str">
        <f t="shared" si="3"/>
        <v/>
      </c>
      <c r="G23" s="85" t="str">
        <f t="shared" si="4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/>
      <c r="B24" s="85" t="str">
        <f t="shared" si="1"/>
        <v/>
      </c>
      <c r="C24" s="90"/>
      <c r="D24" s="85" t="str">
        <f t="shared" si="2"/>
        <v/>
      </c>
      <c r="E24" s="123"/>
      <c r="F24" s="85" t="str">
        <f t="shared" si="3"/>
        <v/>
      </c>
      <c r="G24" s="85" t="str">
        <f t="shared" si="4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5"/>
        <v/>
      </c>
      <c r="S24" t="str">
        <f t="shared" si="6"/>
        <v/>
      </c>
      <c r="T24" t="str">
        <f t="shared" si="7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/>
      <c r="B25" s="85" t="str">
        <f t="shared" si="1"/>
        <v/>
      </c>
      <c r="C25" s="90"/>
      <c r="D25" s="85" t="str">
        <f t="shared" si="2"/>
        <v/>
      </c>
      <c r="E25" s="123"/>
      <c r="F25" s="85" t="str">
        <f t="shared" si="3"/>
        <v/>
      </c>
      <c r="G25" s="85" t="str">
        <f t="shared" si="4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/>
      <c r="B26" s="85" t="str">
        <f t="shared" si="1"/>
        <v/>
      </c>
      <c r="C26" s="90"/>
      <c r="D26" s="85" t="str">
        <f t="shared" si="2"/>
        <v/>
      </c>
      <c r="E26" s="123"/>
      <c r="F26" s="85" t="str">
        <f t="shared" si="3"/>
        <v/>
      </c>
      <c r="G26" s="85" t="str">
        <f t="shared" si="4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C10" zoomScale="80" zoomScaleNormal="80" workbookViewId="0">
      <selection activeCell="J16" sqref="J16"/>
    </sheetView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3" ht="15.6" customHeight="1"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2" spans="1:23" ht="21" customHeight="1">
      <c r="B2" s="309" t="s">
        <v>5265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3" s="41" customFormat="1" ht="14.4">
      <c r="B3" s="40"/>
      <c r="C3" s="40"/>
      <c r="D3" s="40"/>
      <c r="S3" s="42"/>
      <c r="W3" s="185" t="s">
        <v>5269</v>
      </c>
    </row>
    <row r="4" spans="1:23" s="41" customFormat="1" ht="96.6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19856153</v>
      </c>
      <c r="E5" s="3"/>
      <c r="F5" s="3"/>
      <c r="G5" s="3"/>
      <c r="H5" s="3"/>
      <c r="I5" s="3"/>
      <c r="J5" s="3">
        <v>19851998</v>
      </c>
      <c r="K5" s="3">
        <v>4155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44697365</v>
      </c>
      <c r="E6" s="12">
        <f>+'A.1 PRIHODI'!E8</f>
        <v>830463</v>
      </c>
      <c r="F6" s="12">
        <f>+'A.1 PRIHODI'!F8</f>
        <v>1866902</v>
      </c>
      <c r="G6" s="12">
        <f>+'A.1 PRIHODI'!G8</f>
        <v>0</v>
      </c>
      <c r="H6" s="12">
        <f>+'A.1 PRIHODI'!H8</f>
        <v>0</v>
      </c>
      <c r="I6" s="12">
        <f>+'A.1 PRIHODI'!I8+'B. RAČUN FIN'!I6</f>
        <v>0</v>
      </c>
      <c r="J6" s="12">
        <f>+'A.1 PRIHODI'!J8</f>
        <v>42000000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-18995544</v>
      </c>
      <c r="E7" s="182"/>
      <c r="F7" s="182"/>
      <c r="G7" s="182"/>
      <c r="H7" s="182"/>
      <c r="I7" s="182"/>
      <c r="J7" s="182">
        <v>-18994986</v>
      </c>
      <c r="K7" s="182">
        <v>-558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45557974</v>
      </c>
      <c r="E8" s="12">
        <f>+E5+E6+E7</f>
        <v>830463</v>
      </c>
      <c r="F8" s="12">
        <f t="shared" ref="F8:W8" si="1">+F5+F6+F7</f>
        <v>1866902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42857012</v>
      </c>
      <c r="K8" s="12">
        <f t="shared" si="1"/>
        <v>3597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45557974.175015487</v>
      </c>
      <c r="E9" s="79">
        <f>+'A.2 RASHODI'!E4+'B. RAČUN FIN'!E11</f>
        <v>830463.20764483372</v>
      </c>
      <c r="F9" s="79">
        <f>+'A.2 RASHODI'!F4+'B. RAČUN FIN'!F11</f>
        <v>1866901.8414565297</v>
      </c>
      <c r="G9" s="79">
        <f>+'A.2 RASHODI'!G4+'B. RAČUN FIN'!G11</f>
        <v>0</v>
      </c>
      <c r="H9" s="79">
        <f>+'A.2 RASHODI'!H4+'B. RAČUN FIN'!H11</f>
        <v>0</v>
      </c>
      <c r="I9" s="79">
        <f>+'A.2 RASHODI'!I4+'B. RAČUN FIN'!I11</f>
        <v>0</v>
      </c>
      <c r="J9" s="79">
        <f>+'A.2 RASHODI'!J4+'B. RAČUN FIN'!J11</f>
        <v>42857011.699210301</v>
      </c>
      <c r="K9" s="79">
        <f>+'A.2 RASHODI'!K4+'B. RAČUN FIN'!K11</f>
        <v>3597.4267038290536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0</v>
      </c>
      <c r="T9" s="79">
        <f>+'A.2 RASHODI'!T4+'B. RAČUN FIN'!T11</f>
        <v>0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-0.17501549349708512</v>
      </c>
      <c r="E10" s="66">
        <f>+E8-E9</f>
        <v>-0.2076448337174952</v>
      </c>
      <c r="F10" s="66">
        <f t="shared" ref="F10:W10" si="2">+F8-F9</f>
        <v>0.1585434703156352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0.30078969895839691</v>
      </c>
      <c r="K10" s="66">
        <f t="shared" si="2"/>
        <v>-0.42670382905362203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96.6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18995544</v>
      </c>
      <c r="E13" s="125">
        <f t="shared" ref="E13:W13" si="4">-E7</f>
        <v>0</v>
      </c>
      <c r="F13" s="125">
        <f t="shared" si="4"/>
        <v>0</v>
      </c>
      <c r="G13" s="125">
        <f t="shared" si="4"/>
        <v>0</v>
      </c>
      <c r="H13" s="125">
        <f t="shared" si="4"/>
        <v>0</v>
      </c>
      <c r="I13" s="125">
        <f t="shared" si="4"/>
        <v>0</v>
      </c>
      <c r="J13" s="125">
        <f t="shared" si="4"/>
        <v>18994986</v>
      </c>
      <c r="K13" s="125">
        <f t="shared" si="4"/>
        <v>558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46456966</v>
      </c>
      <c r="E14" s="12">
        <f>+'A.1 PRIHODI'!E22</f>
        <v>831899</v>
      </c>
      <c r="F14" s="12">
        <f>+'A.1 PRIHODI'!F22</f>
        <v>1945067</v>
      </c>
      <c r="G14" s="12">
        <f>+'A.1 PRIHODI'!G22</f>
        <v>0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43680000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-10629242</v>
      </c>
      <c r="E15" s="62">
        <v>0</v>
      </c>
      <c r="F15" s="62">
        <v>0</v>
      </c>
      <c r="G15" s="62"/>
      <c r="H15" s="62"/>
      <c r="I15" s="62"/>
      <c r="J15" s="62">
        <v>-10628963</v>
      </c>
      <c r="K15" s="62">
        <v>-279</v>
      </c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54823268</v>
      </c>
      <c r="E16" s="12">
        <f>+E13+E14+E15</f>
        <v>831899</v>
      </c>
      <c r="F16" s="12">
        <f t="shared" ref="F16:W16" si="5">+F13+F14+F15</f>
        <v>1945067</v>
      </c>
      <c r="G16" s="12">
        <f t="shared" si="5"/>
        <v>0</v>
      </c>
      <c r="H16" s="12">
        <f t="shared" si="5"/>
        <v>0</v>
      </c>
      <c r="I16" s="12">
        <f t="shared" si="5"/>
        <v>0</v>
      </c>
      <c r="J16" s="12">
        <f t="shared" si="5"/>
        <v>52046023</v>
      </c>
      <c r="K16" s="12">
        <f t="shared" si="5"/>
        <v>279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54823268.460283026</v>
      </c>
      <c r="E17" s="79">
        <f>+'A.2 RASHODI'!E21+'B. RAČUN FIN'!E22</f>
        <v>831898.59632357815</v>
      </c>
      <c r="F17" s="79">
        <f>+'A.2 RASHODI'!F21+'B. RAČUN FIN'!F22</f>
        <v>1945066.9258539244</v>
      </c>
      <c r="G17" s="79">
        <f>+'A.2 RASHODI'!G21+'B. RAČUN FIN'!G22</f>
        <v>0</v>
      </c>
      <c r="H17" s="79">
        <f>+'A.2 RASHODI'!H21+'B. RAČUN FIN'!H22</f>
        <v>0</v>
      </c>
      <c r="I17" s="79">
        <f>+'A.2 RASHODI'!I21+'B. RAČUN FIN'!I22</f>
        <v>0</v>
      </c>
      <c r="J17" s="79">
        <f>+'A.2 RASHODI'!J21+'B. RAČUN FIN'!J22</f>
        <v>52046023.581612058</v>
      </c>
      <c r="K17" s="79">
        <f>+'A.2 RASHODI'!K21+'B. RAČUN FIN'!K22</f>
        <v>279.35649346340165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0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-0.46028302389845521</v>
      </c>
      <c r="E18" s="66">
        <f>+E16-E17</f>
        <v>0.40367642184719443</v>
      </c>
      <c r="F18" s="66">
        <f t="shared" ref="F18:W18" si="6">+F16-F17</f>
        <v>7.4146075639873743E-2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-0.58161205798387527</v>
      </c>
      <c r="K18" s="66">
        <f t="shared" si="6"/>
        <v>-0.35649346340164811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96.6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10629242</v>
      </c>
      <c r="E21" s="125">
        <f t="shared" ref="E21:W21" si="8">-E15</f>
        <v>0</v>
      </c>
      <c r="F21" s="125">
        <f t="shared" si="8"/>
        <v>0</v>
      </c>
      <c r="G21" s="125">
        <f t="shared" si="8"/>
        <v>0</v>
      </c>
      <c r="H21" s="125">
        <f t="shared" si="8"/>
        <v>0</v>
      </c>
      <c r="I21" s="125">
        <f t="shared" si="8"/>
        <v>0</v>
      </c>
      <c r="J21" s="125">
        <f t="shared" si="8"/>
        <v>10628963</v>
      </c>
      <c r="K21" s="125">
        <f t="shared" si="8"/>
        <v>279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48287147</v>
      </c>
      <c r="E22" s="12">
        <f>+'A.1 PRIHODI'!E36</f>
        <v>833330</v>
      </c>
      <c r="F22" s="12">
        <f>+'A.1 PRIHODI'!F36</f>
        <v>2026617</v>
      </c>
      <c r="G22" s="12">
        <f>+'A.1 PRIHODI'!G36</f>
        <v>0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45427200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-2126012</v>
      </c>
      <c r="E23" s="62">
        <v>0</v>
      </c>
      <c r="F23" s="62">
        <v>0</v>
      </c>
      <c r="G23" s="62"/>
      <c r="H23" s="62"/>
      <c r="I23" s="62"/>
      <c r="J23" s="62">
        <v>-2126012</v>
      </c>
      <c r="K23" s="62">
        <v>0</v>
      </c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56790377</v>
      </c>
      <c r="E24" s="12">
        <f>+E21+E22+E23</f>
        <v>833330</v>
      </c>
      <c r="F24" s="12">
        <f t="shared" ref="F24:W24" si="9">+F21+F22+F23</f>
        <v>2026617</v>
      </c>
      <c r="G24" s="12">
        <f t="shared" si="9"/>
        <v>0</v>
      </c>
      <c r="H24" s="12">
        <f t="shared" si="9"/>
        <v>0</v>
      </c>
      <c r="I24" s="12">
        <f t="shared" si="9"/>
        <v>0</v>
      </c>
      <c r="J24" s="12">
        <f t="shared" si="9"/>
        <v>53930151</v>
      </c>
      <c r="K24" s="12">
        <f t="shared" si="9"/>
        <v>279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56790377.010443754</v>
      </c>
      <c r="E25" s="79">
        <f>+'A.2 RASHODI'!E38+'B. RAČUN FIN'!E33</f>
        <v>833329.90470502363</v>
      </c>
      <c r="F25" s="79">
        <f>+'A.2 RASHODI'!F38+'B. RAČUN FIN'!F33</f>
        <v>2026617.339392893</v>
      </c>
      <c r="G25" s="79">
        <f>+'A.2 RASHODI'!G38+'B. RAČUN FIN'!G33</f>
        <v>0</v>
      </c>
      <c r="H25" s="79">
        <f>+'A.2 RASHODI'!H38+'B. RAČUN FIN'!H33</f>
        <v>0</v>
      </c>
      <c r="I25" s="79">
        <f>+'A.2 RASHODI'!I38+'B. RAČUN FIN'!I33</f>
        <v>0</v>
      </c>
      <c r="J25" s="79">
        <f>+'A.2 RASHODI'!J38+'B. RAČUN FIN'!J33</f>
        <v>53930150.409852371</v>
      </c>
      <c r="K25" s="79">
        <f>+'A.2 RASHODI'!K38+'B. RAČUN FIN'!K33</f>
        <v>279.35649346340165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-1.0443750663625906E-2</v>
      </c>
      <c r="E26" s="66">
        <f>+E24-E25</f>
        <v>9.5294976374134421E-2</v>
      </c>
      <c r="F26" s="66">
        <f t="shared" ref="F26:W26" si="10">+F24-F25</f>
        <v>-0.33939289301633835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0.59014762938022614</v>
      </c>
      <c r="K26" s="66">
        <f t="shared" si="10"/>
        <v>-0.35649346340164811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09" t="s">
        <v>5087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2" spans="1:22" ht="15.6" customHeight="1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2" ht="15.6" customHeight="1">
      <c r="B3" s="309" t="s">
        <v>5088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ht="15.6" customHeigh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</row>
    <row r="5" spans="1:22" ht="15.6" customHeight="1">
      <c r="B5" s="309" t="s">
        <v>5112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</row>
    <row r="6" spans="1:22" s="41" customFormat="1" ht="14.4">
      <c r="B6" s="40"/>
      <c r="C6" s="40"/>
      <c r="D6" s="40"/>
      <c r="S6" s="42"/>
      <c r="V6" s="185" t="s">
        <v>5269</v>
      </c>
    </row>
    <row r="7" spans="1:22" s="41" customFormat="1" ht="96.6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44697365</v>
      </c>
      <c r="E8" s="66">
        <f>+E19+E16</f>
        <v>830463</v>
      </c>
      <c r="F8" s="66">
        <f>+F19+F16</f>
        <v>1866902</v>
      </c>
      <c r="G8" s="66">
        <f>+G19+G16</f>
        <v>0</v>
      </c>
      <c r="H8" s="66">
        <f t="shared" ref="H8:V8" si="0">+H19+H16</f>
        <v>0</v>
      </c>
      <c r="I8" s="66">
        <f t="shared" si="0"/>
        <v>0</v>
      </c>
      <c r="J8" s="66">
        <f>+J19+J16</f>
        <v>42000000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42000000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42000000</v>
      </c>
      <c r="K10" s="126">
        <f>SUMIFS('Unos prihoda i primitaka'!$G$3:$G$501,'Unos prihoda i primitaka'!$C$3:$C$501,"=52",'Unos prihoda i primitaka'!$L$3:$L$501,"=63")</f>
        <v>0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7.6">
      <c r="A12" s="285">
        <v>2023</v>
      </c>
      <c r="B12" s="44" t="s">
        <v>5096</v>
      </c>
      <c r="C12" s="45" t="s">
        <v>5097</v>
      </c>
      <c r="D12" s="30">
        <f t="shared" si="1"/>
        <v>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7.6">
      <c r="A13" s="285">
        <v>2023</v>
      </c>
      <c r="B13" s="140" t="s">
        <v>5099</v>
      </c>
      <c r="C13" s="45" t="s">
        <v>5098</v>
      </c>
      <c r="D13" s="30">
        <f t="shared" si="1"/>
        <v>0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0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0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2697365</v>
      </c>
      <c r="E14" s="126">
        <f>SUMIFS('Unos prihoda i primitaka'!$G$3:$G$501,'Unos prihoda i primitaka'!$C$3:$C$501,"=11",'Unos prihoda i primitaka'!$L$3:$L$501,"=67")</f>
        <v>830463</v>
      </c>
      <c r="F14" s="126">
        <f>SUMIFS('Unos prihoda i primitaka'!$G$3:$G$501,'Unos prihoda i primitaka'!$C$3:$C$501,"=12",'Unos prihoda i primitaka'!$L$3:$L$501,"=67")</f>
        <v>1866902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44697365</v>
      </c>
      <c r="E16" s="4">
        <f t="shared" ref="E16:V16" si="2">SUM(E9:E15)</f>
        <v>830463</v>
      </c>
      <c r="F16" s="4">
        <f t="shared" si="2"/>
        <v>1866902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42000000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96.6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46456966</v>
      </c>
      <c r="E22" s="66">
        <f t="shared" ref="E22:V22" si="4">+E33+E30</f>
        <v>831899</v>
      </c>
      <c r="F22" s="66">
        <f t="shared" si="4"/>
        <v>1945067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43680000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0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>
      <c r="A24" s="285">
        <v>2024</v>
      </c>
      <c r="B24" s="46" t="s">
        <v>5093</v>
      </c>
      <c r="C24" s="59" t="s">
        <v>5092</v>
      </c>
      <c r="D24" s="30">
        <f t="shared" si="5"/>
        <v>43680000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43680000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7.6">
      <c r="A26" s="285">
        <v>2024</v>
      </c>
      <c r="B26" s="44" t="s">
        <v>5096</v>
      </c>
      <c r="C26" s="45" t="s">
        <v>5097</v>
      </c>
      <c r="D26" s="30">
        <f t="shared" si="5"/>
        <v>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7.6">
      <c r="A27" s="285">
        <v>2024</v>
      </c>
      <c r="B27" s="140" t="s">
        <v>5099</v>
      </c>
      <c r="C27" s="45" t="s">
        <v>5098</v>
      </c>
      <c r="D27" s="30">
        <f t="shared" si="5"/>
        <v>0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0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0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2776966</v>
      </c>
      <c r="E28" s="126">
        <f>SUMIFS('Unos prihoda i primitaka'!$H$3:$H$501,'Unos prihoda i primitaka'!$C$3:$C$501,"=11",'Unos prihoda i primitaka'!$L$3:$L$501,"=67")</f>
        <v>831899</v>
      </c>
      <c r="F28" s="126">
        <f>SUMIFS('Unos prihoda i primitaka'!$H$3:$H$501,'Unos prihoda i primitaka'!$C$3:$C$501,"=12",'Unos prihoda i primitaka'!$L$3:$L$501,"=67")</f>
        <v>1945067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46456966</v>
      </c>
      <c r="E30" s="4">
        <f t="shared" ref="E30:V30" si="6">SUM(E23:E29)</f>
        <v>831899</v>
      </c>
      <c r="F30" s="4">
        <f t="shared" si="6"/>
        <v>1945067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43680000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96.6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48287147</v>
      </c>
      <c r="E36" s="66">
        <f t="shared" ref="E36:V36" si="9">+E47+E44</f>
        <v>833330</v>
      </c>
      <c r="F36" s="66">
        <f t="shared" si="9"/>
        <v>2026617</v>
      </c>
      <c r="G36" s="66">
        <f t="shared" si="9"/>
        <v>0</v>
      </c>
      <c r="H36" s="66">
        <f t="shared" si="9"/>
        <v>0</v>
      </c>
      <c r="I36" s="66">
        <f t="shared" si="9"/>
        <v>0</v>
      </c>
      <c r="J36" s="66">
        <f t="shared" si="9"/>
        <v>45427200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>
      <c r="A38" s="285">
        <v>2025</v>
      </c>
      <c r="B38" s="46" t="s">
        <v>5093</v>
      </c>
      <c r="C38" s="59" t="s">
        <v>5092</v>
      </c>
      <c r="D38" s="30">
        <f t="shared" si="8"/>
        <v>45427200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45427200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7.6">
      <c r="A40" s="285">
        <v>2025</v>
      </c>
      <c r="B40" s="44" t="s">
        <v>5096</v>
      </c>
      <c r="C40" s="45" t="s">
        <v>5097</v>
      </c>
      <c r="D40" s="30">
        <f t="shared" si="8"/>
        <v>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7.6">
      <c r="A41" s="285">
        <v>2025</v>
      </c>
      <c r="B41" s="140" t="s">
        <v>5099</v>
      </c>
      <c r="C41" s="45" t="s">
        <v>5098</v>
      </c>
      <c r="D41" s="30">
        <f t="shared" si="8"/>
        <v>0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0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2859947</v>
      </c>
      <c r="E42" s="126">
        <f>SUMIFS('Unos prihoda i primitaka'!$I$3:$I$501,'Unos prihoda i primitaka'!$C$3:$C$501,"=11",'Unos prihoda i primitaka'!$L$3:$L$501,"=67")</f>
        <v>833330</v>
      </c>
      <c r="F42" s="126">
        <f>SUMIFS('Unos prihoda i primitaka'!$I$3:$I$501,'Unos prihoda i primitaka'!$C$3:$C$501,"=12",'Unos prihoda i primitaka'!$L$3:$L$501,"=67")</f>
        <v>2026617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48287147</v>
      </c>
      <c r="E44" s="4">
        <f t="shared" ref="E44:V44" si="10">SUM(E37:E43)</f>
        <v>833330</v>
      </c>
      <c r="F44" s="4">
        <f t="shared" si="10"/>
        <v>2026617</v>
      </c>
      <c r="G44" s="4">
        <f t="shared" si="10"/>
        <v>0</v>
      </c>
      <c r="H44" s="4">
        <f t="shared" si="10"/>
        <v>0</v>
      </c>
      <c r="I44" s="4">
        <f t="shared" si="10"/>
        <v>0</v>
      </c>
      <c r="J44" s="4">
        <f t="shared" si="10"/>
        <v>45427200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09" t="s">
        <v>5114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9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45557974.175015487</v>
      </c>
      <c r="E4" s="67">
        <f>E5+E13</f>
        <v>830463.20764483372</v>
      </c>
      <c r="F4" s="67">
        <f t="shared" ref="F4:W4" si="0">F5+F13</f>
        <v>1866901.8414565297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42857011.699210301</v>
      </c>
      <c r="K4" s="67">
        <f>K5+K13</f>
        <v>3597.4267038290536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45366398.257569075</v>
      </c>
      <c r="E5" s="75">
        <f t="shared" ref="E5:G5" si="2">SUM(E6:E12)</f>
        <v>827930.59101466578</v>
      </c>
      <c r="F5" s="75">
        <f t="shared" si="2"/>
        <v>1863033.6352052854</v>
      </c>
      <c r="G5" s="75">
        <f t="shared" si="2"/>
        <v>0</v>
      </c>
      <c r="H5" s="75">
        <f>SUM(H6:H12)</f>
        <v>0</v>
      </c>
      <c r="I5" s="75">
        <f t="shared" ref="I5:K5" si="3">SUM(I6:I12)</f>
        <v>0</v>
      </c>
      <c r="J5" s="75">
        <f t="shared" si="3"/>
        <v>42671836.604645297</v>
      </c>
      <c r="K5" s="75">
        <f t="shared" si="3"/>
        <v>3597.4267038290536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0</v>
      </c>
      <c r="T5" s="75">
        <f t="shared" ref="T5:W5" si="5">SUM(T6:T12)</f>
        <v>0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2644684.3462411868</v>
      </c>
      <c r="E6" s="82">
        <f>SUMIFS('Unos rashoda i izdataka'!$J$3:$J$501,'Unos rashoda i izdataka'!$C$3:$C$501,"=11",'Unos rashoda i izdataka'!$P$3:$P$501,"=31")+SUMIFS('Unos rashoda P4'!$H$3:$H$501,'Unos rashoda P4'!$A$3:$A$501,"=11",'Unos rashoda P4'!$S$3:$S$501,"=31")</f>
        <v>302155</v>
      </c>
      <c r="F6" s="82">
        <f>SUMIFS('Unos rashoda i izdataka'!$J$3:$J$501,'Unos rashoda i izdataka'!$C$3:$C$501,"=12",'Unos rashoda i izdataka'!$P$3:$P$501,"=31")+SUMIFS('Unos rashoda P4'!$H$3:$H$501,'Unos rashoda P4'!$A$3:$A$501,"=12",'Unos rashoda P4'!$S$3:$S$501,"=31")</f>
        <v>1718291.0205659596</v>
      </c>
      <c r="G6" s="82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H6" s="82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2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2">
        <f>SUMIFS('Unos rashoda i izdataka'!$J$3:$J$501,'Unos rashoda i izdataka'!$C$3:$C$501,"=51",'Unos rashoda i izdataka'!$P$3:$P$501,"=31")+SUMIFS('Unos rashoda P4'!$H$3:$H$501,'Unos rashoda P4'!$A$3:$A$501,"=51",'Unos rashoda P4'!$S$3:$S$501,"=31")</f>
        <v>624238.32567522721</v>
      </c>
      <c r="K6" s="82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2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2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2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2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2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2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2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2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2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2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2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2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3264693.4441568772</v>
      </c>
      <c r="E7" s="82">
        <f>SUMIFS('Unos rashoda i izdataka'!$J$3:$J$501,'Unos rashoda i izdataka'!$C$3:$C$501,"=11",'Unos rashoda i izdataka'!$P$3:$P$501,"=32")+SUMIFS('Unos rashoda P4'!$H$3:$H$501,'Unos rashoda P4'!$A$3:$A$501,"=11",'Unos rashoda P4'!$S$3:$S$501,"=32")</f>
        <v>167700.22961045851</v>
      </c>
      <c r="F7" s="82">
        <f>SUMIFS('Unos rashoda i izdataka'!$J$3:$J$501,'Unos rashoda i izdataka'!$C$3:$C$501,"=12",'Unos rashoda i izdataka'!$P$3:$P$501,"=32")+SUMIFS('Unos rashoda P4'!$H$3:$H$501,'Unos rashoda P4'!$A$3:$A$501,"=12",'Unos rashoda P4'!$S$3:$S$501,"=32")</f>
        <v>144742.61463932577</v>
      </c>
      <c r="G7" s="82">
        <f>SUMIFS('Unos rashoda i izdataka'!$J$3:$J$501,'Unos rashoda i izdataka'!$C$3:$C$501,"=31",'Unos rashoda i izdataka'!$P$3:$P$501,"=32")+SUMIFS('Unos rashoda P4'!$H$3:$H$501,'Unos rashoda P4'!$A$3:$A$501,"=31",'Unos rashoda P4'!$S$3:$S$501,"=32")</f>
        <v>0</v>
      </c>
      <c r="H7" s="82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2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2">
        <f>SUMIFS('Unos rashoda i izdataka'!$J$3:$J$501,'Unos rashoda i izdataka'!$C$3:$C$501,"=51",'Unos rashoda i izdataka'!$P$3:$P$501,"=32")+SUMIFS('Unos rashoda P4'!$H$3:$H$501,'Unos rashoda P4'!$A$3:$A$501,"=51",'Unos rashoda P4'!$S$3:$S$501,"=32")</f>
        <v>2948720.1732032639</v>
      </c>
      <c r="K7" s="82">
        <f>SUMIFS('Unos rashoda i izdataka'!$J$3:$J$501,'Unos rashoda i izdataka'!$C$3:$C$501,"=52",'Unos rashoda i izdataka'!$P$3:$P$501,"=32")+SUMIFS('Unos rashoda P4'!$H$3:$H$501,'Unos rashoda P4'!$A$3:$A$501,"=52",'Unos rashoda P4'!$S$3:$S$501,"=32")</f>
        <v>3530.4267038290536</v>
      </c>
      <c r="L7" s="82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2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2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2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2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2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2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2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2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2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2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2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5068.7054880881278</v>
      </c>
      <c r="E8" s="82">
        <f>SUMIFS('Unos rashoda i izdataka'!$J$3:$J$501,'Unos rashoda i izdataka'!$C$3:$C$501,"=11",'Unos rashoda i izdataka'!$P$3:$P$501,"=34")+SUMIFS('Unos rashoda P4'!$H$3:$H$501,'Unos rashoda P4'!$A$3:$A$501,"=11",'Unos rashoda P4'!$S$3:$S$501,"=34")</f>
        <v>66.361404207313029</v>
      </c>
      <c r="F8" s="82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2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2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2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2">
        <f>SUMIFS('Unos rashoda i izdataka'!$J$3:$J$501,'Unos rashoda i izdataka'!$C$3:$C$501,"=51",'Unos rashoda i izdataka'!$P$3:$P$501,"=34")+SUMIFS('Unos rashoda P4'!$H$3:$H$501,'Unos rashoda P4'!$A$3:$A$501,"=51",'Unos rashoda P4'!$S$3:$S$501,"=34")</f>
        <v>4935.3440838808147</v>
      </c>
      <c r="K8" s="82">
        <f>SUMIFS('Unos rashoda i izdataka'!$J$3:$J$501,'Unos rashoda i izdataka'!$C$3:$C$501,"=52",'Unos rashoda i izdataka'!$P$3:$P$501,"=34")+SUMIFS('Unos rashoda P4'!$H$3:$H$501,'Unos rashoda P4'!$A$3:$A$501,"=52",'Unos rashoda P4'!$S$3:$S$501,"=34")</f>
        <v>67</v>
      </c>
      <c r="L8" s="82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2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2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2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2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2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2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2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2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2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2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2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2706361.6</v>
      </c>
      <c r="E9" s="82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2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2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2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2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2">
        <f>SUMIFS('Unos rashoda i izdataka'!$J$3:$J$501,'Unos rashoda i izdataka'!$C$3:$C$501,"=51",'Unos rashoda i izdataka'!$P$3:$P$501,"=35")+SUMIFS('Unos rashoda P4'!$H$3:$H$501,'Unos rashoda P4'!$A$3:$A$501,"=51",'Unos rashoda P4'!$S$3:$S$501,"=35")</f>
        <v>2706361.6</v>
      </c>
      <c r="K9" s="82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2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2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2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2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2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2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2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2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2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2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2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2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28427848.42467317</v>
      </c>
      <c r="E10" s="82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2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2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2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2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2">
        <f>SUMIFS('Unos rashoda i izdataka'!$J$3:$J$501,'Unos rashoda i izdataka'!$C$3:$C$501,"=51",'Unos rashoda i izdataka'!$P$3:$P$501,"=36")+SUMIFS('Unos rashoda P4'!$H$3:$H$501,'Unos rashoda P4'!$A$3:$A$501,"=51",'Unos rashoda P4'!$S$3:$S$501,"=36")</f>
        <v>28427848.42467317</v>
      </c>
      <c r="K10" s="82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2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2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2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2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2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2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2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2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2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2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2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2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407935.7370097551</v>
      </c>
      <c r="E11" s="82">
        <f>SUMIFS('Unos rashoda i izdataka'!$J$3:$J$501,'Unos rashoda i izdataka'!$C$3:$C$501,"=11",'Unos rashoda i izdataka'!$P$3:$P$501,"=37")+SUMIFS('Unos rashoda P4'!$H$3:$H$501,'Unos rashoda P4'!$A$3:$A$501,"=11",'Unos rashoda P4'!$S$3:$S$501,"=37")</f>
        <v>358009</v>
      </c>
      <c r="F11" s="82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2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2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2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2">
        <f>SUMIFS('Unos rashoda i izdataka'!$J$3:$J$501,'Unos rashoda i izdataka'!$C$3:$C$501,"=51",'Unos rashoda i izdataka'!$P$3:$P$501,"=37")+SUMIFS('Unos rashoda P4'!$H$3:$H$501,'Unos rashoda P4'!$A$3:$A$501,"=51",'Unos rashoda P4'!$S$3:$S$501,"=37")</f>
        <v>49926.737009755125</v>
      </c>
      <c r="K11" s="82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2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2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2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2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2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2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2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2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2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2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2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2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7909806</v>
      </c>
      <c r="E12" s="82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2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2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2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2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2">
        <f>SUMIFS('Unos rashoda i izdataka'!$J$3:$J$501,'Unos rashoda i izdataka'!$C$3:$C$501,"=51",'Unos rashoda i izdataka'!$P$3:$P$501,"=38")+SUMIFS('Unos rashoda P4'!$H$3:$H$501,'Unos rashoda P4'!$A$3:$A$501,"=51",'Unos rashoda P4'!$S$3:$S$501,"=38")</f>
        <v>7909806</v>
      </c>
      <c r="K12" s="82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2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2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2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2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2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2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2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2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2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2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2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2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191575.91744641316</v>
      </c>
      <c r="E13" s="76">
        <f t="shared" ref="E13:G13" si="6">SUM(E14:E18)</f>
        <v>2532.6166301678941</v>
      </c>
      <c r="F13" s="76">
        <f t="shared" si="6"/>
        <v>3868.2062512442758</v>
      </c>
      <c r="G13" s="76">
        <f t="shared" si="6"/>
        <v>0</v>
      </c>
      <c r="H13" s="76">
        <f>SUM(H14:H18)</f>
        <v>0</v>
      </c>
      <c r="I13" s="76">
        <f t="shared" ref="I13:K13" si="7">SUM(I14:I18)</f>
        <v>0</v>
      </c>
      <c r="J13" s="76">
        <f t="shared" si="7"/>
        <v>185175.094565001</v>
      </c>
      <c r="K13" s="76">
        <f t="shared" si="7"/>
        <v>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0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0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59061.649744508592</v>
      </c>
      <c r="E14" s="82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2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2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2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2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2">
        <f>SUMIFS('Unos rashoda i izdataka'!$J$3:$J$501,'Unos rashoda i izdataka'!$C$3:$C$501,"=51",'Unos rashoda i izdataka'!$P$3:$P$501,"=41")+SUMIFS('Unos rashoda P4'!$H$3:$H$501,'Unos rashoda P4'!$A$3:$A$501,"=51",'Unos rashoda P4'!$S$3:$S$501,"=41")</f>
        <v>59061.649744508592</v>
      </c>
      <c r="K14" s="82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2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2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2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2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2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2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2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2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2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2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2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2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132514.26770190458</v>
      </c>
      <c r="E15" s="82">
        <f>SUMIFS('Unos rashoda i izdataka'!$J$3:$J$501,'Unos rashoda i izdataka'!$C$3:$C$501,"=11",'Unos rashoda i izdataka'!$P$3:$P$501,"=42")+SUMIFS('Unos rashoda P4'!$H$3:$H$501,'Unos rashoda P4'!$A$3:$A$501,"=11",'Unos rashoda P4'!$S$3:$S$501,"=42")</f>
        <v>2532.6166301678941</v>
      </c>
      <c r="F15" s="82">
        <f>SUMIFS('Unos rashoda i izdataka'!$J$3:$J$501,'Unos rashoda i izdataka'!$C$3:$C$501,"=12",'Unos rashoda i izdataka'!$P$3:$P$501,"=42")+SUMIFS('Unos rashoda P4'!$H$3:$H$501,'Unos rashoda P4'!$A$3:$A$501,"=12",'Unos rashoda P4'!$S$3:$S$501,"=42")</f>
        <v>3868.2062512442758</v>
      </c>
      <c r="G15" s="82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2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2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2">
        <f>SUMIFS('Unos rashoda i izdataka'!$J$3:$J$501,'Unos rashoda i izdataka'!$C$3:$C$501,"=51",'Unos rashoda i izdataka'!$P$3:$P$501,"=42")+SUMIFS('Unos rashoda P4'!$H$3:$H$501,'Unos rashoda P4'!$A$3:$A$501,"=51",'Unos rashoda P4'!$S$3:$S$501,"=42")</f>
        <v>126113.4448204924</v>
      </c>
      <c r="K15" s="82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2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2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2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2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2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2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2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2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2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2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2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2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2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2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2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2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2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2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2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2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2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2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2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2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2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2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2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2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2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2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2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2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2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2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2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2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2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2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2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2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2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2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2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2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2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2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2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2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2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2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2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2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2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2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2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2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2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2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2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2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2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2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2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2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2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2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54823268.460283026</v>
      </c>
      <c r="E21" s="67">
        <f>+E22+E30</f>
        <v>831898.59632357815</v>
      </c>
      <c r="F21" s="67">
        <f t="shared" ref="F21:W21" si="11">+F22+F30</f>
        <v>1945066.9258539244</v>
      </c>
      <c r="G21" s="67">
        <f t="shared" si="11"/>
        <v>0</v>
      </c>
      <c r="H21" s="67">
        <f t="shared" si="11"/>
        <v>0</v>
      </c>
      <c r="I21" s="67">
        <f t="shared" si="11"/>
        <v>0</v>
      </c>
      <c r="J21" s="67">
        <f t="shared" si="11"/>
        <v>52046023.581612058</v>
      </c>
      <c r="K21" s="67">
        <f t="shared" si="11"/>
        <v>279.35649346340165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0</v>
      </c>
      <c r="T21" s="67">
        <f t="shared" si="11"/>
        <v>0</v>
      </c>
      <c r="U21" s="67">
        <f t="shared" si="11"/>
        <v>0</v>
      </c>
      <c r="V21" s="67">
        <f t="shared" si="11"/>
        <v>0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10"/>
        <v>54622278.119052686</v>
      </c>
      <c r="E22" s="75">
        <f t="shared" ref="E22:W22" si="12">SUM(E23:E29)</f>
        <v>829365.59632357815</v>
      </c>
      <c r="F22" s="75">
        <f t="shared" si="12"/>
        <v>1941044.097530877</v>
      </c>
      <c r="G22" s="75">
        <f t="shared" si="12"/>
        <v>0</v>
      </c>
      <c r="H22" s="75">
        <f>SUM(H23:H29)</f>
        <v>0</v>
      </c>
      <c r="I22" s="75">
        <f t="shared" si="12"/>
        <v>0</v>
      </c>
      <c r="J22" s="75">
        <f t="shared" si="12"/>
        <v>51851589.068704762</v>
      </c>
      <c r="K22" s="75">
        <f t="shared" si="12"/>
        <v>279.35649346340165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12"/>
        <v>0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10"/>
        <v>2748225.8929439769</v>
      </c>
      <c r="E23" s="82">
        <f>SUMIFS('Unos rashoda i izdataka'!$K$3:$K$501,'Unos rashoda i izdataka'!$C$3:$C$501,"=11",'Unos rashoda i izdataka'!$P$3:$P$501,"=31")+SUMIFS('Unos rashoda P4'!$I$3:$I$501,'Unos rashoda P4'!$A$3:$A$501,"=11",'Unos rashoda P4'!$S$3:$S$501,"=31")</f>
        <v>303590</v>
      </c>
      <c r="F23" s="82">
        <f>SUMIFS('Unos rashoda i izdataka'!$K$3:$K$501,'Unos rashoda i izdataka'!$C$3:$C$501,"=12",'Unos rashoda i izdataka'!$P$3:$P$501,"=31")+SUMIFS('Unos rashoda P4'!$I$3:$I$501,'Unos rashoda P4'!$A$3:$A$501,"=12",'Unos rashoda P4'!$S$3:$S$501,"=31")</f>
        <v>1790511.8790691344</v>
      </c>
      <c r="G23" s="82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H23" s="82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2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2">
        <f>SUMIFS('Unos rashoda i izdataka'!$K$3:$K$501,'Unos rashoda i izdataka'!$C$3:$C$501,"=51",'Unos rashoda i izdataka'!$P$3:$P$501,"=31")+SUMIFS('Unos rashoda P4'!$I$3:$I$501,'Unos rashoda P4'!$A$3:$A$501,"=51",'Unos rashoda P4'!$S$3:$S$501,"=31")</f>
        <v>654124.01387484244</v>
      </c>
      <c r="K23" s="82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2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2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2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2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2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2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2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2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2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2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2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2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10"/>
        <v>3420375.197053554</v>
      </c>
      <c r="E24" s="82">
        <f>SUMIFS('Unos rashoda i izdataka'!$K$3:$K$501,'Unos rashoda i izdataka'!$C$3:$C$501,"=11",'Unos rashoda i izdataka'!$P$3:$P$501,"=32")+SUMIFS('Unos rashoda P4'!$I$3:$I$501,'Unos rashoda P4'!$A$3:$A$501,"=11",'Unos rashoda P4'!$S$3:$S$501,"=32")</f>
        <v>167700.59632357821</v>
      </c>
      <c r="F24" s="82">
        <f>SUMIFS('Unos rashoda i izdataka'!$K$3:$K$501,'Unos rashoda i izdataka'!$C$3:$C$501,"=12",'Unos rashoda i izdataka'!$P$3:$P$501,"=32")+SUMIFS('Unos rashoda P4'!$I$3:$I$501,'Unos rashoda P4'!$A$3:$A$501,"=12",'Unos rashoda P4'!$S$3:$S$501,"=32")</f>
        <v>150532.21846174262</v>
      </c>
      <c r="G24" s="82">
        <f>SUMIFS('Unos rashoda i izdataka'!$K$3:$K$501,'Unos rashoda i izdataka'!$C$3:$C$501,"=31",'Unos rashoda i izdataka'!$P$3:$P$501,"=32")+SUMIFS('Unos rashoda P4'!$I$3:$I$501,'Unos rashoda P4'!$A$3:$A$501,"=31",'Unos rashoda P4'!$S$3:$S$501,"=32")</f>
        <v>0</v>
      </c>
      <c r="H24" s="82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2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2">
        <f>SUMIFS('Unos rashoda i izdataka'!$K$3:$K$501,'Unos rashoda i izdataka'!$C$3:$C$501,"=51",'Unos rashoda i izdataka'!$P$3:$P$501,"=32")+SUMIFS('Unos rashoda P4'!$I$3:$I$501,'Unos rashoda P4'!$A$3:$A$501,"=51",'Unos rashoda P4'!$S$3:$S$501,"=32")</f>
        <v>3101930.02577477</v>
      </c>
      <c r="K24" s="82">
        <f>SUMIFS('Unos rashoda i izdataka'!$K$3:$K$501,'Unos rashoda i izdataka'!$C$3:$C$501,"=52",'Unos rashoda i izdataka'!$P$3:$P$501,"=32")+SUMIFS('Unos rashoda P4'!$I$3:$I$501,'Unos rashoda P4'!$A$3:$A$501,"=52",'Unos rashoda P4'!$S$3:$S$501,"=32")</f>
        <v>212.35649346340168</v>
      </c>
      <c r="L24" s="82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2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2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2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2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2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2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2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2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2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2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2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10"/>
        <v>5315.1112880748551</v>
      </c>
      <c r="E25" s="82">
        <f>SUMIFS('Unos rashoda i izdataka'!$K$3:$K$501,'Unos rashoda i izdataka'!$C$3:$C$501,"=11",'Unos rashoda i izdataka'!$P$3:$P$501,"=34")+SUMIFS('Unos rashoda P4'!$I$3:$I$501,'Unos rashoda P4'!$A$3:$A$501,"=11",'Unos rashoda P4'!$S$3:$S$501,"=34")</f>
        <v>66</v>
      </c>
      <c r="F25" s="82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2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2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2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2">
        <f>SUMIFS('Unos rashoda i izdataka'!$K$3:$K$501,'Unos rashoda i izdataka'!$C$3:$C$501,"=51",'Unos rashoda i izdataka'!$P$3:$P$501,"=34")+SUMIFS('Unos rashoda P4'!$I$3:$I$501,'Unos rashoda P4'!$A$3:$A$501,"=51",'Unos rashoda P4'!$S$3:$S$501,"=34")</f>
        <v>5182.1112880748551</v>
      </c>
      <c r="K25" s="82">
        <f>SUMIFS('Unos rashoda i izdataka'!$K$3:$K$501,'Unos rashoda i izdataka'!$C$3:$C$501,"=52",'Unos rashoda i izdataka'!$P$3:$P$501,"=34")+SUMIFS('Unos rashoda P4'!$I$3:$I$501,'Unos rashoda P4'!$A$3:$A$501,"=52",'Unos rashoda P4'!$S$3:$S$501,"=34")</f>
        <v>67</v>
      </c>
      <c r="L25" s="82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2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2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2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2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2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2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2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2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2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2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2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10"/>
        <v>2263446.0639999998</v>
      </c>
      <c r="E26" s="82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2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2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2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2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2">
        <f>SUMIFS('Unos rashoda i izdataka'!$K$3:$K$501,'Unos rashoda i izdataka'!$C$3:$C$501,"=51",'Unos rashoda i izdataka'!$P$3:$P$501,"=35")+SUMIFS('Unos rashoda P4'!$I$3:$I$501,'Unos rashoda P4'!$A$3:$A$501,"=51",'Unos rashoda P4'!$S$3:$S$501,"=35")</f>
        <v>2263446.0639999998</v>
      </c>
      <c r="K26" s="82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2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2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2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2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2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2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2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2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2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2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2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2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10"/>
        <v>38207461.779906832</v>
      </c>
      <c r="E27" s="82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2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2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2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2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2">
        <f>SUMIFS('Unos rashoda i izdataka'!$K$3:$K$501,'Unos rashoda i izdataka'!$C$3:$C$501,"=51",'Unos rashoda i izdataka'!$P$3:$P$501,"=36")+SUMIFS('Unos rashoda P4'!$I$3:$I$501,'Unos rashoda P4'!$A$3:$A$501,"=51",'Unos rashoda P4'!$S$3:$S$501,"=36")</f>
        <v>38207461.779906832</v>
      </c>
      <c r="K27" s="82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2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2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2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2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2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2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2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2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2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2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2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2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10"/>
        <v>410092.0738602429</v>
      </c>
      <c r="E28" s="82">
        <f>SUMIFS('Unos rashoda i izdataka'!$K$3:$K$501,'Unos rashoda i izdataka'!$C$3:$C$501,"=11",'Unos rashoda i izdataka'!$P$3:$P$501,"=37")+SUMIFS('Unos rashoda P4'!$I$3:$I$501,'Unos rashoda P4'!$A$3:$A$501,"=11",'Unos rashoda P4'!$S$3:$S$501,"=37")</f>
        <v>358009</v>
      </c>
      <c r="F28" s="82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2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2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2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2">
        <f>SUMIFS('Unos rashoda i izdataka'!$K$3:$K$501,'Unos rashoda i izdataka'!$C$3:$C$501,"=51",'Unos rashoda i izdataka'!$P$3:$P$501,"=37")+SUMIFS('Unos rashoda P4'!$I$3:$I$501,'Unos rashoda P4'!$A$3:$A$501,"=51",'Unos rashoda P4'!$S$3:$S$501,"=37")</f>
        <v>52083.073860242883</v>
      </c>
      <c r="K28" s="82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2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2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2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2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2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2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2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2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2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2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2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2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10"/>
        <v>7567362</v>
      </c>
      <c r="E29" s="82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2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2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2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2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2">
        <f>SUMIFS('Unos rashoda i izdataka'!$K$3:$K$501,'Unos rashoda i izdataka'!$C$3:$C$501,"=51",'Unos rashoda i izdataka'!$P$3:$P$501,"=38")+SUMIFS('Unos rashoda P4'!$I$3:$I$501,'Unos rashoda P4'!$A$3:$A$501,"=51",'Unos rashoda P4'!$S$3:$S$501,"=38")</f>
        <v>7567362</v>
      </c>
      <c r="K29" s="82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2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2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2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2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2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2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2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2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2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2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2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2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10"/>
        <v>200990.34123034045</v>
      </c>
      <c r="E30" s="76">
        <f t="shared" ref="E30:G30" si="13">SUM(E31:E35)</f>
        <v>2533</v>
      </c>
      <c r="F30" s="76">
        <f t="shared" si="13"/>
        <v>4022.8283230473153</v>
      </c>
      <c r="G30" s="76">
        <f t="shared" si="13"/>
        <v>0</v>
      </c>
      <c r="H30" s="76">
        <f>SUM(H31:H35)</f>
        <v>0</v>
      </c>
      <c r="I30" s="76">
        <f t="shared" ref="I30:K30" si="14">SUM(I31:I35)</f>
        <v>0</v>
      </c>
      <c r="J30" s="76">
        <f t="shared" si="14"/>
        <v>194434.51290729313</v>
      </c>
      <c r="K30" s="76">
        <f t="shared" si="14"/>
        <v>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0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10"/>
        <v>62014.732231734022</v>
      </c>
      <c r="E31" s="82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2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2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2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2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2">
        <f>SUMIFS('Unos rashoda i izdataka'!$K$3:$K$501,'Unos rashoda i izdataka'!$C$3:$C$501,"=51",'Unos rashoda i izdataka'!$P$3:$P$501,"=41")+SUMIFS('Unos rashoda P4'!$I$3:$I$501,'Unos rashoda P4'!$A$3:$A$501,"=51",'Unos rashoda P4'!$S$3:$S$501,"=41")</f>
        <v>62014.732231734022</v>
      </c>
      <c r="K31" s="82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2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2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2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2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2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2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2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2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2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2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2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2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10"/>
        <v>138975.60899860642</v>
      </c>
      <c r="E32" s="82">
        <f>SUMIFS('Unos rashoda i izdataka'!$K$3:$K$501,'Unos rashoda i izdataka'!$C$3:$C$501,"=11",'Unos rashoda i izdataka'!$P$3:$P$501,"=42")+SUMIFS('Unos rashoda P4'!$I$3:$I$501,'Unos rashoda P4'!$A$3:$A$501,"=11",'Unos rashoda P4'!$S$3:$S$501,"=42")</f>
        <v>2533</v>
      </c>
      <c r="F32" s="82">
        <f>SUMIFS('Unos rashoda i izdataka'!$K$3:$K$501,'Unos rashoda i izdataka'!$C$3:$C$501,"=12",'Unos rashoda i izdataka'!$P$3:$P$501,"=42")+SUMIFS('Unos rashoda P4'!$I$3:$I$501,'Unos rashoda P4'!$A$3:$A$501,"=12",'Unos rashoda P4'!$S$3:$S$501,"=42")</f>
        <v>4022.8283230473153</v>
      </c>
      <c r="G32" s="82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2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2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2">
        <f>SUMIFS('Unos rashoda i izdataka'!$K$3:$K$501,'Unos rashoda i izdataka'!$C$3:$C$501,"=51",'Unos rashoda i izdataka'!$P$3:$P$501,"=42")+SUMIFS('Unos rashoda P4'!$I$3:$I$501,'Unos rashoda P4'!$A$3:$A$501,"=51",'Unos rashoda P4'!$S$3:$S$501,"=42")</f>
        <v>132419.7806755591</v>
      </c>
      <c r="K32" s="82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2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2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2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2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2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2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2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2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2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2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2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2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2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2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2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2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2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2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2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2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2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2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2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2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2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2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2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2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2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2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2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2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2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2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2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2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2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2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2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2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2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2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2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2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2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2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2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2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2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2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2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2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2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2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2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2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2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2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2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2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2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2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2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2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2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2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56790377.010443754</v>
      </c>
      <c r="E38" s="67">
        <f>E39+E47</f>
        <v>833329.90470502363</v>
      </c>
      <c r="F38" s="67">
        <f t="shared" ref="F38:W38" si="18">F39+F47</f>
        <v>2026617.339392893</v>
      </c>
      <c r="G38" s="67">
        <f t="shared" si="18"/>
        <v>0</v>
      </c>
      <c r="H38" s="67">
        <f t="shared" si="18"/>
        <v>0</v>
      </c>
      <c r="I38" s="67">
        <f t="shared" si="18"/>
        <v>0</v>
      </c>
      <c r="J38" s="67">
        <f t="shared" si="18"/>
        <v>53930150.409852371</v>
      </c>
      <c r="K38" s="67">
        <f t="shared" si="18"/>
        <v>279.35649346340165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0</v>
      </c>
      <c r="T38" s="67">
        <f t="shared" si="18"/>
        <v>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17"/>
        <v>56579503.95080144</v>
      </c>
      <c r="E39" s="75">
        <f t="shared" ref="E39:G39" si="19">SUM(E40:E46)</f>
        <v>830796.90470502363</v>
      </c>
      <c r="F39" s="75">
        <f t="shared" si="19"/>
        <v>2022433.5183032388</v>
      </c>
      <c r="G39" s="75">
        <f t="shared" si="19"/>
        <v>0</v>
      </c>
      <c r="H39" s="75">
        <f>SUM(H40:H46)</f>
        <v>0</v>
      </c>
      <c r="I39" s="75">
        <f t="shared" ref="I39:K39" si="20">SUM(I40:I46)</f>
        <v>0</v>
      </c>
      <c r="J39" s="75">
        <f t="shared" si="20"/>
        <v>53725994.171299711</v>
      </c>
      <c r="K39" s="75">
        <f t="shared" si="20"/>
        <v>279.35649346340165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0</v>
      </c>
      <c r="T39" s="75">
        <f t="shared" ref="T39:W39" si="22">SUM(T40:T46)</f>
        <v>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17"/>
        <v>2851017.6800514637</v>
      </c>
      <c r="E40" s="82">
        <f>SUMIFS('Unos rashoda i izdataka'!$L$3:$L$501,'Unos rashoda i izdataka'!$C$3:$C$501,"=11",'Unos rashoda i izdataka'!$P$3:$P$501,"=31")+SUMIFS('Unos rashoda P4'!$J$3:$J$501,'Unos rashoda P4'!$A$3:$A$501,"=11",'Unos rashoda P4'!$S$3:$S$501,"=31")</f>
        <v>305022</v>
      </c>
      <c r="F40" s="82">
        <f>SUMIFS('Unos rashoda i izdataka'!$L$3:$L$501,'Unos rashoda i izdataka'!$C$3:$C$501,"=12",'Unos rashoda i izdataka'!$P$3:$P$501,"=31")+SUMIFS('Unos rashoda P4'!$J$3:$J$501,'Unos rashoda P4'!$A$3:$A$501,"=12",'Unos rashoda P4'!$S$3:$S$501,"=31")</f>
        <v>1860493.2435670253</v>
      </c>
      <c r="G40" s="82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H40" s="82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2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2">
        <f>SUMIFS('Unos rashoda i izdataka'!$L$3:$L$501,'Unos rashoda i izdataka'!$C$3:$C$501,"=51",'Unos rashoda i izdataka'!$P$3:$P$501,"=31")+SUMIFS('Unos rashoda P4'!$J$3:$J$501,'Unos rashoda P4'!$A$3:$A$501,"=51",'Unos rashoda P4'!$S$3:$S$501,"=31")</f>
        <v>685502.43648443837</v>
      </c>
      <c r="K40" s="82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2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2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2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2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2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2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2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2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2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2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2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2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17"/>
        <v>3598032.1615220644</v>
      </c>
      <c r="E41" s="82">
        <f>SUMIFS('Unos rashoda i izdataka'!$L$3:$L$501,'Unos rashoda i izdataka'!$C$3:$C$501,"=11",'Unos rashoda i izdataka'!$P$3:$P$501,"=32")+SUMIFS('Unos rashoda P4'!$J$3:$J$501,'Unos rashoda P4'!$A$3:$A$501,"=11",'Unos rashoda P4'!$S$3:$S$501,"=32")</f>
        <v>167699.90470502357</v>
      </c>
      <c r="F41" s="82">
        <f>SUMIFS('Unos rashoda i izdataka'!$L$3:$L$501,'Unos rashoda i izdataka'!$C$3:$C$501,"=12",'Unos rashoda i izdataka'!$P$3:$P$501,"=32")+SUMIFS('Unos rashoda P4'!$J$3:$J$501,'Unos rashoda P4'!$A$3:$A$501,"=12",'Unos rashoda P4'!$S$3:$S$501,"=32")</f>
        <v>161940.27473621341</v>
      </c>
      <c r="G41" s="82">
        <f>SUMIFS('Unos rashoda i izdataka'!$L$3:$L$501,'Unos rashoda i izdataka'!$C$3:$C$501,"=31",'Unos rashoda i izdataka'!$P$3:$P$501,"=32")+SUMIFS('Unos rashoda P4'!$J$3:$J$501,'Unos rashoda P4'!$A$3:$A$501,"=31",'Unos rashoda P4'!$S$3:$S$501,"=32")</f>
        <v>0</v>
      </c>
      <c r="H41" s="82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2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2">
        <f>SUMIFS('Unos rashoda i izdataka'!$L$3:$L$501,'Unos rashoda i izdataka'!$C$3:$C$501,"=51",'Unos rashoda i izdataka'!$P$3:$P$501,"=32")+SUMIFS('Unos rashoda P4'!$J$3:$J$501,'Unos rashoda P4'!$A$3:$A$501,"=51",'Unos rashoda P4'!$S$3:$S$501,"=32")</f>
        <v>3268179.6255873642</v>
      </c>
      <c r="K41" s="82">
        <f>SUMIFS('Unos rashoda i izdataka'!$L$3:$L$501,'Unos rashoda i izdataka'!$C$3:$C$501,"=52",'Unos rashoda i izdataka'!$P$3:$P$501,"=32")+SUMIFS('Unos rashoda P4'!$J$3:$J$501,'Unos rashoda P4'!$A$3:$A$501,"=52",'Unos rashoda P4'!$S$3:$S$501,"=32")</f>
        <v>212.35649346340168</v>
      </c>
      <c r="L41" s="82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2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2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2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2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2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2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2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2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2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2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2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17"/>
        <v>5574.2168524785984</v>
      </c>
      <c r="E42" s="82">
        <f>SUMIFS('Unos rashoda i izdataka'!$L$3:$L$501,'Unos rashoda i izdataka'!$C$3:$C$501,"=11",'Unos rashoda i izdataka'!$P$3:$P$501,"=34")+SUMIFS('Unos rashoda P4'!$J$3:$J$501,'Unos rashoda P4'!$A$3:$A$501,"=11",'Unos rashoda P4'!$S$3:$S$501,"=34")</f>
        <v>66</v>
      </c>
      <c r="F42" s="82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2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2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2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2">
        <f>SUMIFS('Unos rashoda i izdataka'!$L$3:$L$501,'Unos rashoda i izdataka'!$C$3:$C$501,"=51",'Unos rashoda i izdataka'!$P$3:$P$501,"=34")+SUMIFS('Unos rashoda P4'!$J$3:$J$501,'Unos rashoda P4'!$A$3:$A$501,"=51",'Unos rashoda P4'!$S$3:$S$501,"=34")</f>
        <v>5441.2168524785984</v>
      </c>
      <c r="K42" s="82">
        <f>SUMIFS('Unos rashoda i izdataka'!$L$3:$L$501,'Unos rashoda i izdataka'!$C$3:$C$501,"=52",'Unos rashoda i izdataka'!$P$3:$P$501,"=34")+SUMIFS('Unos rashoda P4'!$J$3:$J$501,'Unos rashoda P4'!$A$3:$A$501,"=52",'Unos rashoda P4'!$S$3:$S$501,"=34")</f>
        <v>67</v>
      </c>
      <c r="L42" s="82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2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2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2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2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2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2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2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2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2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2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2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17"/>
        <v>2354015.40656</v>
      </c>
      <c r="E43" s="82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2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2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2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2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2">
        <f>SUMIFS('Unos rashoda i izdataka'!$L$3:$L$501,'Unos rashoda i izdataka'!$C$3:$C$501,"=51",'Unos rashoda i izdataka'!$P$3:$P$501,"=35")+SUMIFS('Unos rashoda P4'!$J$3:$J$501,'Unos rashoda P4'!$A$3:$A$501,"=51",'Unos rashoda P4'!$S$3:$S$501,"=35")</f>
        <v>2354015.40656</v>
      </c>
      <c r="K43" s="82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2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2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2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2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2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2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2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2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2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2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2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2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17"/>
        <v>39501677.858262174</v>
      </c>
      <c r="E44" s="82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2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2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2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2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2">
        <f>SUMIFS('Unos rashoda i izdataka'!$L$3:$L$501,'Unos rashoda i izdataka'!$C$3:$C$501,"=51",'Unos rashoda i izdataka'!$P$3:$P$501,"=36")+SUMIFS('Unos rashoda P4'!$J$3:$J$501,'Unos rashoda P4'!$A$3:$A$501,"=51",'Unos rashoda P4'!$S$3:$S$501,"=36")</f>
        <v>39501677.858262174</v>
      </c>
      <c r="K44" s="82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2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2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2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2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2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2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2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2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2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2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2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2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17"/>
        <v>412342.62755325501</v>
      </c>
      <c r="E45" s="82">
        <f>SUMIFS('Unos rashoda i izdataka'!$L$3:$L$501,'Unos rashoda i izdataka'!$C$3:$C$501,"=11",'Unos rashoda i izdataka'!$P$3:$P$501,"=37")+SUMIFS('Unos rashoda P4'!$J$3:$J$501,'Unos rashoda P4'!$A$3:$A$501,"=11",'Unos rashoda P4'!$S$3:$S$501,"=37")</f>
        <v>358009</v>
      </c>
      <c r="F45" s="82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2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2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2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2">
        <f>SUMIFS('Unos rashoda i izdataka'!$L$3:$L$501,'Unos rashoda i izdataka'!$C$3:$C$501,"=51",'Unos rashoda i izdataka'!$P$3:$P$501,"=37")+SUMIFS('Unos rashoda P4'!$J$3:$J$501,'Unos rashoda P4'!$A$3:$A$501,"=51",'Unos rashoda P4'!$S$3:$S$501,"=37")</f>
        <v>54333.627553255028</v>
      </c>
      <c r="K45" s="82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2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2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2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2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2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2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2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2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2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2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2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2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17"/>
        <v>7856844</v>
      </c>
      <c r="E46" s="82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2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2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2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2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2">
        <f>SUMIFS('Unos rashoda i izdataka'!$L$3:$L$501,'Unos rashoda i izdataka'!$C$3:$C$501,"=51",'Unos rashoda i izdataka'!$P$3:$P$501,"=38")+SUMIFS('Unos rashoda P4'!$J$3:$J$501,'Unos rashoda P4'!$A$3:$A$501,"=51",'Unos rashoda P4'!$S$3:$S$501,"=38")</f>
        <v>7856844</v>
      </c>
      <c r="K46" s="82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2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2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2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2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2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2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2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2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2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2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2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2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17"/>
        <v>210873.05964231203</v>
      </c>
      <c r="E47" s="76">
        <f t="shared" ref="E47:G47" si="23">SUM(E48:E52)</f>
        <v>2533</v>
      </c>
      <c r="F47" s="76">
        <f t="shared" si="23"/>
        <v>4183.8210896542569</v>
      </c>
      <c r="G47" s="76">
        <f t="shared" si="23"/>
        <v>0</v>
      </c>
      <c r="H47" s="76">
        <f>SUM(H48:H52)</f>
        <v>0</v>
      </c>
      <c r="I47" s="76">
        <f t="shared" ref="I47:K47" si="24">SUM(I48:I52)</f>
        <v>0</v>
      </c>
      <c r="J47" s="76">
        <f t="shared" si="24"/>
        <v>204156.23855265777</v>
      </c>
      <c r="K47" s="76">
        <f t="shared" si="24"/>
        <v>0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17"/>
        <v>65115.468843320727</v>
      </c>
      <c r="E48" s="82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2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2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2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2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2">
        <f>SUMIFS('Unos rashoda i izdataka'!$L$3:$L$501,'Unos rashoda i izdataka'!$C$3:$C$501,"=51",'Unos rashoda i izdataka'!$P$3:$P$501,"=41")+SUMIFS('Unos rashoda P4'!$J$3:$J$501,'Unos rashoda P4'!$A$3:$A$501,"=51",'Unos rashoda P4'!$S$3:$S$501,"=41")</f>
        <v>65115.468843320727</v>
      </c>
      <c r="K48" s="82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2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2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2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2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2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2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2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2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2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2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2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2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17"/>
        <v>145757.5907989913</v>
      </c>
      <c r="E49" s="82">
        <f>SUMIFS('Unos rashoda i izdataka'!$L$3:$L$501,'Unos rashoda i izdataka'!$C$3:$C$501,"=11",'Unos rashoda i izdataka'!$P$3:$P$501,"=42")+SUMIFS('Unos rashoda P4'!$J$3:$J$501,'Unos rashoda P4'!$A$3:$A$501,"=11",'Unos rashoda P4'!$S$3:$S$501,"=42")</f>
        <v>2533</v>
      </c>
      <c r="F49" s="82">
        <f>SUMIFS('Unos rashoda i izdataka'!$L$3:$L$501,'Unos rashoda i izdataka'!$C$3:$C$501,"=12",'Unos rashoda i izdataka'!$P$3:$P$501,"=42")+SUMIFS('Unos rashoda P4'!$J$3:$J$501,'Unos rashoda P4'!$A$3:$A$501,"=12",'Unos rashoda P4'!$S$3:$S$501,"=42")</f>
        <v>4183.8210896542569</v>
      </c>
      <c r="G49" s="82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2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2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2">
        <f>SUMIFS('Unos rashoda i izdataka'!$L$3:$L$501,'Unos rashoda i izdataka'!$C$3:$C$501,"=51",'Unos rashoda i izdataka'!$P$3:$P$501,"=42")+SUMIFS('Unos rashoda P4'!$J$3:$J$501,'Unos rashoda P4'!$A$3:$A$501,"=51",'Unos rashoda P4'!$S$3:$S$501,"=42")</f>
        <v>139040.76970933704</v>
      </c>
      <c r="K49" s="82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2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2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2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2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2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2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2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2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2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2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2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2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2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2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2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2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2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2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2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2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2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2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2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2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2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2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2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2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2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2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2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2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2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2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2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2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2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2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2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2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2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2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2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2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2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2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2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2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2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2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2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2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2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2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2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2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2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2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2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2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2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2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2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2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2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2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C6" sqref="C6 C9 C11 C14 C25 C28 C30"/>
    </sheetView>
  </sheetViews>
  <sheetFormatPr defaultRowHeight="14.4"/>
  <cols>
    <col min="1" max="1" width="9.109375" style="185" customWidth="1"/>
    <col min="2" max="2" width="34" customWidth="1"/>
    <col min="3" max="5" width="14.109375" customWidth="1"/>
  </cols>
  <sheetData>
    <row r="1" spans="1:193" s="32" customFormat="1" ht="24" customHeight="1">
      <c r="A1" s="309" t="s">
        <v>5116</v>
      </c>
      <c r="B1" s="309"/>
      <c r="C1" s="309"/>
      <c r="D1" s="309"/>
      <c r="E1" s="30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41.4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45557974.175015487</v>
      </c>
      <c r="D5" s="280">
        <f t="shared" ref="D5:E5" si="0">+D6+D9+D11+D14+D25+D28+D30</f>
        <v>54823268.460283026</v>
      </c>
      <c r="E5" s="280">
        <f t="shared" si="0"/>
        <v>48287426.600591384</v>
      </c>
    </row>
    <row r="6" spans="1:193">
      <c r="A6" s="259">
        <v>1</v>
      </c>
      <c r="B6" s="64" t="s">
        <v>5131</v>
      </c>
      <c r="C6" s="279">
        <f>+C7+C8</f>
        <v>2697365.0491013634</v>
      </c>
      <c r="D6" s="279">
        <f t="shared" ref="D6:E6" si="1">+D7+D8</f>
        <v>2776965.5221775025</v>
      </c>
      <c r="E6" s="279">
        <f t="shared" si="1"/>
        <v>2859947.2440979164</v>
      </c>
    </row>
    <row r="7" spans="1:193">
      <c r="A7" s="256">
        <v>11</v>
      </c>
      <c r="B7" s="45" t="s">
        <v>5118</v>
      </c>
      <c r="C7" s="278">
        <f>+'A.2 RASHODI'!E4</f>
        <v>830463.20764483372</v>
      </c>
      <c r="D7" s="278">
        <f>+'A.2 RASHODI'!E21</f>
        <v>831898.59632357815</v>
      </c>
      <c r="E7" s="278">
        <f>+'A.2 RASHODI'!E38</f>
        <v>833329.90470502363</v>
      </c>
    </row>
    <row r="8" spans="1:193">
      <c r="A8" s="256">
        <v>12</v>
      </c>
      <c r="B8" s="45" t="s">
        <v>232</v>
      </c>
      <c r="C8" s="278">
        <f>+'A.2 RASHODI'!F4</f>
        <v>1866901.8414565297</v>
      </c>
      <c r="D8" s="278">
        <f>+'A.2 RASHODI'!F21</f>
        <v>1945066.9258539244</v>
      </c>
      <c r="E8" s="278">
        <f>+'A.2 RASHODI'!F38</f>
        <v>2026617.339392893</v>
      </c>
    </row>
    <row r="9" spans="1:193">
      <c r="A9" s="259">
        <v>3</v>
      </c>
      <c r="B9" s="64" t="s">
        <v>5132</v>
      </c>
      <c r="C9" s="279">
        <f>+C10</f>
        <v>0</v>
      </c>
      <c r="D9" s="279">
        <f t="shared" ref="D9:E9" si="2">+D10</f>
        <v>0</v>
      </c>
      <c r="E9" s="279">
        <f t="shared" si="2"/>
        <v>0</v>
      </c>
    </row>
    <row r="10" spans="1:193">
      <c r="A10" s="256">
        <v>31</v>
      </c>
      <c r="B10" s="45" t="s">
        <v>5119</v>
      </c>
      <c r="C10" s="278">
        <f>+'A.2 RASHODI'!G4</f>
        <v>0</v>
      </c>
      <c r="D10" s="278">
        <f>+'A.2 RASHODI'!G21</f>
        <v>0</v>
      </c>
      <c r="E10" s="278">
        <f>+'A.2 RASHODI'!G38</f>
        <v>0</v>
      </c>
    </row>
    <row r="11" spans="1:193">
      <c r="A11" s="259">
        <v>4</v>
      </c>
      <c r="B11" s="64" t="s">
        <v>5133</v>
      </c>
      <c r="C11" s="279">
        <f>+C12+C13</f>
        <v>0</v>
      </c>
      <c r="D11" s="279">
        <f t="shared" ref="D11:E11" si="3">+D12+D13</f>
        <v>0</v>
      </c>
      <c r="E11" s="279">
        <f t="shared" si="3"/>
        <v>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0</v>
      </c>
      <c r="D13" s="278">
        <f>+'A.2 RASHODI'!I21</f>
        <v>0</v>
      </c>
      <c r="E13" s="278">
        <f>+'A.2 RASHODI'!I38</f>
        <v>0</v>
      </c>
    </row>
    <row r="14" spans="1:193">
      <c r="A14" s="259">
        <v>5</v>
      </c>
      <c r="B14" s="64" t="s">
        <v>5134</v>
      </c>
      <c r="C14" s="279">
        <f>SUM(C15:C24)</f>
        <v>42860609.125914127</v>
      </c>
      <c r="D14" s="279">
        <f t="shared" ref="D14:E14" si="4">SUM(D15:D24)</f>
        <v>52046302.938105524</v>
      </c>
      <c r="E14" s="279">
        <f t="shared" si="4"/>
        <v>45427479.356493466</v>
      </c>
    </row>
    <row r="15" spans="1:193">
      <c r="A15" s="256">
        <v>51</v>
      </c>
      <c r="B15" s="45" t="s">
        <v>5122</v>
      </c>
      <c r="C15" s="278">
        <f>+'A.2 RASHODI'!J4</f>
        <v>42857011.699210301</v>
      </c>
      <c r="D15" s="278">
        <f>+'A.2 RASHODI'!J21</f>
        <v>52046023.581612058</v>
      </c>
      <c r="E15" s="278">
        <f>+'A.1 PRIHODI'!J36</f>
        <v>45427200</v>
      </c>
    </row>
    <row r="16" spans="1:193">
      <c r="A16" s="256">
        <v>52</v>
      </c>
      <c r="B16" s="45" t="s">
        <v>5123</v>
      </c>
      <c r="C16" s="278">
        <f>+'A.2 RASHODI'!K4</f>
        <v>3597.4267038290536</v>
      </c>
      <c r="D16" s="278">
        <f>+'A.2 RASHODI'!K21</f>
        <v>279.35649346340165</v>
      </c>
      <c r="E16" s="278">
        <f>+'A.2 RASHODI'!K38</f>
        <v>279.35649346340165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7.6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0</v>
      </c>
      <c r="D25" s="279">
        <f t="shared" ref="D25:E25" si="5">+D26+D27</f>
        <v>0</v>
      </c>
      <c r="E25" s="279">
        <f t="shared" si="5"/>
        <v>0</v>
      </c>
    </row>
    <row r="26" spans="1:5">
      <c r="A26" s="256">
        <v>61</v>
      </c>
      <c r="B26" s="45" t="s">
        <v>1684</v>
      </c>
      <c r="C26" s="278">
        <f>+'A.2 RASHODI'!T4</f>
        <v>0</v>
      </c>
      <c r="D26" s="278">
        <f>+'A.2 RASHODI'!T21</f>
        <v>0</v>
      </c>
      <c r="E26" s="278">
        <f>+'A.2 RASHODI'!T38</f>
        <v>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41.4">
      <c r="A28" s="259">
        <v>7</v>
      </c>
      <c r="B28" s="64" t="s">
        <v>5136</v>
      </c>
      <c r="C28" s="279">
        <f>+C29</f>
        <v>0</v>
      </c>
      <c r="D28" s="279">
        <f t="shared" ref="D28:E28" si="6">+D29</f>
        <v>0</v>
      </c>
      <c r="E28" s="279">
        <f t="shared" si="6"/>
        <v>0</v>
      </c>
    </row>
    <row r="29" spans="1:5" ht="27.6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C73" sqref="C73"/>
    </sheetView>
  </sheetViews>
  <sheetFormatPr defaultRowHeight="14.4"/>
  <cols>
    <col min="1" max="1" width="9.33203125" style="274" bestFit="1" customWidth="1"/>
    <col min="2" max="2" width="41.88671875" style="255" customWidth="1"/>
    <col min="3" max="5" width="15.88671875" customWidth="1"/>
  </cols>
  <sheetData>
    <row r="1" spans="1:193" s="32" customFormat="1" ht="24" customHeight="1">
      <c r="A1" s="309" t="s">
        <v>5141</v>
      </c>
      <c r="B1" s="309"/>
      <c r="C1" s="309"/>
      <c r="D1" s="309"/>
      <c r="E1" s="30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7.6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45193694.181996755</v>
      </c>
      <c r="D5" s="67">
        <f t="shared" ref="D5:E5" si="0">+D6+D15+D21+D28+D38+D45+D52+D59+D66+D75</f>
        <v>54441863.271894105</v>
      </c>
      <c r="E5" s="67">
        <f t="shared" si="0"/>
        <v>56391108.403249815</v>
      </c>
    </row>
    <row r="6" spans="1:193">
      <c r="A6" s="257">
        <v>1</v>
      </c>
      <c r="B6" s="64" t="s">
        <v>5143</v>
      </c>
      <c r="C6" s="279">
        <f>SUM(C7:C14)</f>
        <v>0</v>
      </c>
      <c r="D6" s="279">
        <f>SUM(D7:D14)</f>
        <v>0</v>
      </c>
      <c r="E6" s="279">
        <f>SUM(E7:E14)</f>
        <v>0</v>
      </c>
    </row>
    <row r="7" spans="1:193" ht="27.6">
      <c r="A7" s="273">
        <v>11</v>
      </c>
      <c r="B7" s="45" t="s">
        <v>5144</v>
      </c>
      <c r="C7" s="278">
        <f>SUMIF('Unos rashoda i izdataka'!$R$3:$R$501,'A.4 RASHODI FUNK'!$A7,'Unos rashoda i izdataka'!$J$3:$J$501)+SUMIF('Unos rashoda P4'!$T$3:$T$501,'A.4 RASHODI FUNK'!$A7,'Unos rashoda P4'!$H$3:$H$501)</f>
        <v>0</v>
      </c>
      <c r="D7" s="278">
        <f>SUMIF('Unos rashoda i izdataka'!$R$3:$R$501,'A.4 RASHODI FUNK'!$A7,'Unos rashoda i izdataka'!$K$3:$K$501)+SUMIF('Unos rashoda P4'!$T$3:$T$501,'A.4 RASHODI FUNK'!$A7,'Unos rashoda P4'!$I$3:$I$501)</f>
        <v>0</v>
      </c>
      <c r="E7" s="27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izdataka'!$R$3:$R$501,'A.4 RASHODI FUNK'!$A8,'Unos rashoda i izdataka'!$J$3:$J$501)+SUMIF('Unos rashoda P4'!$T$3:$T$501,'A.4 RASHODI FUNK'!$A8,'Unos rashoda P4'!$H$3:$H$501)</f>
        <v>0</v>
      </c>
      <c r="D8" s="278">
        <f>SUMIF('Unos rashoda i izdataka'!$R$3:$R$501,'A.4 RASHODI FUNK'!$A8,'Unos rashoda i izdataka'!$K$3:$K$501)+SUMIF('Unos rashoda P4'!$T$3:$T$501,'A.4 RASHODI FUNK'!$A8,'Unos rashoda P4'!$I$3:$I$501)</f>
        <v>0</v>
      </c>
      <c r="E8" s="27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izdataka'!$R$3:$R$501,'A.4 RASHODI FUNK'!$A9,'Unos rashoda i izdataka'!$J$3:$J$501)+SUMIF('Unos rashoda P4'!$T$3:$T$501,'A.4 RASHODI FUNK'!$A9,'Unos rashoda P4'!$H$3:$H$501)</f>
        <v>0</v>
      </c>
      <c r="D9" s="278">
        <f>SUMIF('Unos rashoda i izdataka'!$R$3:$R$501,'A.4 RASHODI FUNK'!$A9,'Unos rashoda i izdataka'!$K$3:$K$501)+SUMIF('Unos rashoda P4'!$T$3:$T$501,'A.4 RASHODI FUNK'!$A9,'Unos rashoda P4'!$I$3:$I$501)</f>
        <v>0</v>
      </c>
      <c r="E9" s="27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izdataka'!$R$3:$R$501,'A.4 RASHODI FUNK'!$A10,'Unos rashoda i izdataka'!$J$3:$J$501)+SUMIF('Unos rashoda P4'!$T$3:$T$501,'A.4 RASHODI FUNK'!$A10,'Unos rashoda P4'!$H$3:$H$501)</f>
        <v>0</v>
      </c>
      <c r="D10" s="278">
        <f>SUMIF('Unos rashoda i izdataka'!$R$3:$R$501,'A.4 RASHODI FUNK'!$A10,'Unos rashoda i izdataka'!$K$3:$K$501)+SUMIF('Unos rashoda P4'!$T$3:$T$501,'A.4 RASHODI FUNK'!$A10,'Unos rashoda P4'!$I$3:$I$501)</f>
        <v>0</v>
      </c>
      <c r="E10" s="27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izdataka'!$R$3:$R$501,'A.4 RASHODI FUNK'!$A11,'Unos rashoda i izdataka'!$J$3:$J$501)+SUMIF('Unos rashoda P4'!$T$3:$T$501,'A.4 RASHODI FUNK'!$A11,'Unos rashoda P4'!$H$3:$H$501)</f>
        <v>0</v>
      </c>
      <c r="D11" s="278">
        <f>SUMIF('Unos rashoda i izdataka'!$R$3:$R$501,'A.4 RASHODI FUNK'!$A11,'Unos rashoda i izdataka'!$K$3:$K$501)+SUMIF('Unos rashoda P4'!$T$3:$T$501,'A.4 RASHODI FUNK'!$A11,'Unos rashoda P4'!$I$3:$I$501)</f>
        <v>0</v>
      </c>
      <c r="E11" s="278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273">
        <v>16</v>
      </c>
      <c r="B12" s="45" t="s">
        <v>5198</v>
      </c>
      <c r="C12" s="278">
        <f>SUMIF('Unos rashoda i izdataka'!$R$3:$R$501,'A.4 RASHODI FUNK'!$A12,'Unos rashoda i izdataka'!$J$3:$J$501)+SUMIF('Unos rashoda P4'!$T$3:$T$501,'A.4 RASHODI FUNK'!$A12,'Unos rashoda P4'!$H$3:$H$501)</f>
        <v>0</v>
      </c>
      <c r="D12" s="278">
        <f>SUMIF('Unos rashoda i izdataka'!$R$3:$R$501,'A.4 RASHODI FUNK'!$A12,'Unos rashoda i izdataka'!$K$3:$K$501)+SUMIF('Unos rashoda P4'!$T$3:$T$501,'A.4 RASHODI FUNK'!$A12,'Unos rashoda P4'!$I$3:$I$501)</f>
        <v>0</v>
      </c>
      <c r="E12" s="27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izdataka'!$R$3:$R$501,'A.4 RASHODI FUNK'!$A13,'Unos rashoda i izdataka'!$J$3:$J$501)+SUMIF('Unos rashoda P4'!$T$3:$T$501,'A.4 RASHODI FUNK'!$A13,'Unos rashoda P4'!$H$3:$H$501)</f>
        <v>0</v>
      </c>
      <c r="D13" s="278">
        <f>SUMIF('Unos rashoda i izdataka'!$R$3:$R$501,'A.4 RASHODI FUNK'!$A13,'Unos rashoda i izdataka'!$K$3:$K$501)+SUMIF('Unos rashoda P4'!$T$3:$T$501,'A.4 RASHODI FUNK'!$A13,'Unos rashoda P4'!$I$3:$I$501)</f>
        <v>0</v>
      </c>
      <c r="E13" s="27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273">
        <v>18</v>
      </c>
      <c r="B14" s="45" t="s">
        <v>5166</v>
      </c>
      <c r="C14" s="278">
        <f>SUMIF('Unos rashoda i izdataka'!$R$3:$R$501,'A.4 RASHODI FUNK'!$A14,'Unos rashoda i izdataka'!$J$3:$J$501)+SUMIF('Unos rashoda P4'!$T$3:$T$501,'A.4 RASHODI FUNK'!$A14,'Unos rashoda P4'!$H$3:$H$501)</f>
        <v>0</v>
      </c>
      <c r="D14" s="278">
        <f>SUMIF('Unos rashoda i izdataka'!$R$3:$R$501,'A.4 RASHODI FUNK'!$A14,'Unos rashoda i izdataka'!$K$3:$K$501)+SUMIF('Unos rashoda P4'!$T$3:$T$501,'A.4 RASHODI FUNK'!$A14,'Unos rashoda P4'!$I$3:$I$501)</f>
        <v>0</v>
      </c>
      <c r="E14" s="27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izdataka'!$R$3:$R$501,'A.4 RASHODI FUNK'!$A16,'Unos rashoda i izdataka'!$J$3:$J$501)+SUMIF('Unos rashoda P4'!$T$3:$T$501,'A.4 RASHODI FUNK'!$A16,'Unos rashoda P4'!$H$3:$H$501)</f>
        <v>0</v>
      </c>
      <c r="D16" s="278">
        <f>SUMIF('Unos rashoda i izdataka'!$R$3:$R$501,'A.4 RASHODI FUNK'!$A16,'Unos rashoda i izdataka'!$K$3:$K$501)+SUMIF('Unos rashoda P4'!$T$3:$T$501,'A.4 RASHODI FUNK'!$A16,'Unos rashoda P4'!$I$3:$I$501)</f>
        <v>0</v>
      </c>
      <c r="E16" s="27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izdataka'!$R$3:$R$501,'A.4 RASHODI FUNK'!$A17,'Unos rashoda i izdataka'!$J$3:$J$501)+SUMIF('Unos rashoda P4'!$T$3:$T$501,'A.4 RASHODI FUNK'!$A17,'Unos rashoda P4'!$H$3:$H$501)</f>
        <v>0</v>
      </c>
      <c r="D17" s="278">
        <f>SUMIF('Unos rashoda i izdataka'!$R$3:$R$501,'A.4 RASHODI FUNK'!$A17,'Unos rashoda i izdataka'!$K$3:$K$501)+SUMIF('Unos rashoda P4'!$T$3:$T$501,'A.4 RASHODI FUNK'!$A17,'Unos rashoda P4'!$I$3:$I$501)</f>
        <v>0</v>
      </c>
      <c r="E17" s="27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izdataka'!$R$3:$R$501,'A.4 RASHODI FUNK'!$A18,'Unos rashoda i izdataka'!$J$3:$J$501)+SUMIF('Unos rashoda P4'!$T$3:$T$501,'A.4 RASHODI FUNK'!$A18,'Unos rashoda P4'!$H$3:$H$501)</f>
        <v>0</v>
      </c>
      <c r="D18" s="278">
        <f>SUMIF('Unos rashoda i izdataka'!$R$3:$R$501,'A.4 RASHODI FUNK'!$A18,'Unos rashoda i izdataka'!$K$3:$K$501)+SUMIF('Unos rashoda P4'!$T$3:$T$501,'A.4 RASHODI FUNK'!$A18,'Unos rashoda P4'!$I$3:$I$501)</f>
        <v>0</v>
      </c>
      <c r="E18" s="27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izdataka'!$R$3:$R$501,'A.4 RASHODI FUNK'!$A19,'Unos rashoda i izdataka'!$J$3:$J$501)+SUMIF('Unos rashoda P4'!$T$3:$T$501,'A.4 RASHODI FUNK'!$A19,'Unos rashoda P4'!$H$3:$H$501)</f>
        <v>0</v>
      </c>
      <c r="D19" s="278">
        <f>SUMIF('Unos rashoda i izdataka'!$R$3:$R$501,'A.4 RASHODI FUNK'!$A19,'Unos rashoda i izdataka'!$K$3:$K$501)+SUMIF('Unos rashoda P4'!$T$3:$T$501,'A.4 RASHODI FUNK'!$A19,'Unos rashoda P4'!$I$3:$I$501)</f>
        <v>0</v>
      </c>
      <c r="E19" s="27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izdataka'!$R$3:$R$501,'A.4 RASHODI FUNK'!$A20,'Unos rashoda i izdataka'!$J$3:$J$501)+SUMIF('Unos rashoda P4'!$T$3:$T$501,'A.4 RASHODI FUNK'!$A20,'Unos rashoda P4'!$H$3:$H$501)</f>
        <v>0</v>
      </c>
      <c r="D20" s="278">
        <f>SUMIF('Unos rashoda i izdataka'!$R$3:$R$501,'A.4 RASHODI FUNK'!$A20,'Unos rashoda i izdataka'!$K$3:$K$501)+SUMIF('Unos rashoda P4'!$T$3:$T$501,'A.4 RASHODI FUNK'!$A20,'Unos rashoda P4'!$I$3:$I$501)</f>
        <v>0</v>
      </c>
      <c r="E20" s="27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izdataka'!$R$3:$R$501,'A.4 RASHODI FUNK'!$A22,'Unos rashoda i izdataka'!$J$3:$J$501)+SUMIF('Unos rashoda P4'!$T$3:$T$501,'A.4 RASHODI FUNK'!$A22,'Unos rashoda P4'!$H$3:$H$501)</f>
        <v>0</v>
      </c>
      <c r="D22" s="278">
        <f>SUMIF('Unos rashoda i izdataka'!$R$3:$R$501,'A.4 RASHODI FUNK'!$A22,'Unos rashoda i izdataka'!$K$3:$K$501)+SUMIF('Unos rashoda P4'!$T$3:$T$501,'A.4 RASHODI FUNK'!$A22,'Unos rashoda P4'!$I$3:$I$501)</f>
        <v>0</v>
      </c>
      <c r="E22" s="27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izdataka'!$R$3:$R$501,'A.4 RASHODI FUNK'!$A23,'Unos rashoda i izdataka'!$J$3:$J$501)+SUMIF('Unos rashoda P4'!$T$3:$T$501,'A.4 RASHODI FUNK'!$A23,'Unos rashoda P4'!$H$3:$H$501)</f>
        <v>0</v>
      </c>
      <c r="D23" s="278">
        <f>SUMIF('Unos rashoda i izdataka'!$R$3:$R$501,'A.4 RASHODI FUNK'!$A23,'Unos rashoda i izdataka'!$K$3:$K$501)+SUMIF('Unos rashoda P4'!$T$3:$T$501,'A.4 RASHODI FUNK'!$A23,'Unos rashoda P4'!$I$3:$I$501)</f>
        <v>0</v>
      </c>
      <c r="E23" s="27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izdataka'!$R$3:$R$501,'A.4 RASHODI FUNK'!$A24,'Unos rashoda i izdataka'!$J$3:$J$501)+SUMIF('Unos rashoda P4'!$T$3:$T$501,'A.4 RASHODI FUNK'!$A24,'Unos rashoda P4'!$H$3:$H$501)</f>
        <v>0</v>
      </c>
      <c r="D24" s="278">
        <f>SUMIF('Unos rashoda i izdataka'!$R$3:$R$501,'A.4 RASHODI FUNK'!$A24,'Unos rashoda i izdataka'!$K$3:$K$501)+SUMIF('Unos rashoda P4'!$T$3:$T$501,'A.4 RASHODI FUNK'!$A24,'Unos rashoda P4'!$I$3:$I$501)</f>
        <v>0</v>
      </c>
      <c r="E24" s="27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izdataka'!$R$3:$R$501,'A.4 RASHODI FUNK'!$A25,'Unos rashoda i izdataka'!$J$3:$J$501)+SUMIF('Unos rashoda P4'!$T$3:$T$501,'A.4 RASHODI FUNK'!$A25,'Unos rashoda P4'!$H$3:$H$501)</f>
        <v>0</v>
      </c>
      <c r="D25" s="278">
        <f>SUMIF('Unos rashoda i izdataka'!$R$3:$R$501,'A.4 RASHODI FUNK'!$A25,'Unos rashoda i izdataka'!$K$3:$K$501)+SUMIF('Unos rashoda P4'!$T$3:$T$501,'A.4 RASHODI FUNK'!$A25,'Unos rashoda P4'!$I$3:$I$501)</f>
        <v>0</v>
      </c>
      <c r="E25" s="27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izdataka'!$R$3:$R$501,'A.4 RASHODI FUNK'!$A26,'Unos rashoda i izdataka'!$J$3:$J$501)+SUMIF('Unos rashoda P4'!$T$3:$T$501,'A.4 RASHODI FUNK'!$A26,'Unos rashoda P4'!$H$3:$H$501)</f>
        <v>0</v>
      </c>
      <c r="D26" s="278">
        <f>SUMIF('Unos rashoda i izdataka'!$R$3:$R$501,'A.4 RASHODI FUNK'!$A26,'Unos rashoda i izdataka'!$K$3:$K$501)+SUMIF('Unos rashoda P4'!$T$3:$T$501,'A.4 RASHODI FUNK'!$A26,'Unos rashoda P4'!$I$3:$I$501)</f>
        <v>0</v>
      </c>
      <c r="E26" s="27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273">
        <v>36</v>
      </c>
      <c r="B27" s="45" t="s">
        <v>5212</v>
      </c>
      <c r="C27" s="278">
        <f>SUMIF('Unos rashoda i izdataka'!$R$3:$R$501,'A.4 RASHODI FUNK'!$A27,'Unos rashoda i izdataka'!$J$3:$J$501)+SUMIF('Unos rashoda P4'!$T$3:$T$501,'A.4 RASHODI FUNK'!$A27,'Unos rashoda P4'!$H$3:$H$501)</f>
        <v>0</v>
      </c>
      <c r="D27" s="278">
        <f>SUMIF('Unos rashoda i izdataka'!$R$3:$R$501,'A.4 RASHODI FUNK'!$A27,'Unos rashoda i izdataka'!$K$3:$K$501)+SUMIF('Unos rashoda P4'!$T$3:$T$501,'A.4 RASHODI FUNK'!$A27,'Unos rashoda P4'!$I$3:$I$501)</f>
        <v>0</v>
      </c>
      <c r="E27" s="27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izdataka'!$R$3:$R$501,'A.4 RASHODI FUNK'!$A29,'Unos rashoda i izdataka'!$J$3:$J$501)+SUMIF('Unos rashoda P4'!$T$3:$T$501,'A.4 RASHODI FUNK'!$A29,'Unos rashoda P4'!$H$3:$H$501)</f>
        <v>0</v>
      </c>
      <c r="D29" s="278">
        <f>SUMIF('Unos rashoda i izdataka'!$R$3:$R$501,'A.4 RASHODI FUNK'!$A29,'Unos rashoda i izdataka'!$K$3:$K$501)+SUMIF('Unos rashoda P4'!$T$3:$T$501,'A.4 RASHODI FUNK'!$A29,'Unos rashoda P4'!$I$3:$I$501)</f>
        <v>0</v>
      </c>
      <c r="E29" s="27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izdataka'!$R$3:$R$501,'A.4 RASHODI FUNK'!$A30,'Unos rashoda i izdataka'!$J$3:$J$501)+SUMIF('Unos rashoda P4'!$T$3:$T$501,'A.4 RASHODI FUNK'!$A30,'Unos rashoda P4'!$H$3:$H$501)</f>
        <v>0</v>
      </c>
      <c r="D30" s="278">
        <f>SUMIF('Unos rashoda i izdataka'!$R$3:$R$501,'A.4 RASHODI FUNK'!$A30,'Unos rashoda i izdataka'!$K$3:$K$501)+SUMIF('Unos rashoda P4'!$T$3:$T$501,'A.4 RASHODI FUNK'!$A30,'Unos rashoda P4'!$I$3:$I$501)</f>
        <v>0</v>
      </c>
      <c r="E30" s="27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izdataka'!$R$3:$R$501,'A.4 RASHODI FUNK'!$A31,'Unos rashoda i izdataka'!$J$3:$J$501)+SUMIF('Unos rashoda P4'!$T$3:$T$501,'A.4 RASHODI FUNK'!$A31,'Unos rashoda P4'!$H$3:$H$501)</f>
        <v>0</v>
      </c>
      <c r="D31" s="278">
        <f>SUMIF('Unos rashoda i izdataka'!$R$3:$R$501,'A.4 RASHODI FUNK'!$A31,'Unos rashoda i izdataka'!$K$3:$K$501)+SUMIF('Unos rashoda P4'!$T$3:$T$501,'A.4 RASHODI FUNK'!$A31,'Unos rashoda P4'!$I$3:$I$501)</f>
        <v>0</v>
      </c>
      <c r="E31" s="27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izdataka'!$R$3:$R$501,'A.4 RASHODI FUNK'!$A32,'Unos rashoda i izdataka'!$J$3:$J$501)+SUMIF('Unos rashoda P4'!$T$3:$T$501,'A.4 RASHODI FUNK'!$A32,'Unos rashoda P4'!$H$3:$H$501)</f>
        <v>0</v>
      </c>
      <c r="D32" s="278">
        <f>SUMIF('Unos rashoda i izdataka'!$R$3:$R$501,'A.4 RASHODI FUNK'!$A32,'Unos rashoda i izdataka'!$K$3:$K$501)+SUMIF('Unos rashoda P4'!$T$3:$T$501,'A.4 RASHODI FUNK'!$A32,'Unos rashoda P4'!$I$3:$I$501)</f>
        <v>0</v>
      </c>
      <c r="E32" s="27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izdataka'!$R$3:$R$501,'A.4 RASHODI FUNK'!$A33,'Unos rashoda i izdataka'!$J$3:$J$501)+SUMIF('Unos rashoda P4'!$T$3:$T$501,'A.4 RASHODI FUNK'!$A33,'Unos rashoda P4'!$H$3:$H$501)</f>
        <v>0</v>
      </c>
      <c r="D33" s="278">
        <f>SUMIF('Unos rashoda i izdataka'!$R$3:$R$501,'A.4 RASHODI FUNK'!$A33,'Unos rashoda i izdataka'!$K$3:$K$501)+SUMIF('Unos rashoda P4'!$T$3:$T$501,'A.4 RASHODI FUNK'!$A33,'Unos rashoda P4'!$I$3:$I$501)</f>
        <v>0</v>
      </c>
      <c r="E33" s="27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izdataka'!$R$3:$R$501,'A.4 RASHODI FUNK'!$A34,'Unos rashoda i izdataka'!$J$3:$J$501)+SUMIF('Unos rashoda P4'!$T$3:$T$501,'A.4 RASHODI FUNK'!$A34,'Unos rashoda P4'!$H$3:$H$501)</f>
        <v>0</v>
      </c>
      <c r="D34" s="278">
        <f>SUMIF('Unos rashoda i izdataka'!$R$3:$R$501,'A.4 RASHODI FUNK'!$A34,'Unos rashoda i izdataka'!$K$3:$K$501)+SUMIF('Unos rashoda P4'!$T$3:$T$501,'A.4 RASHODI FUNK'!$A34,'Unos rashoda P4'!$I$3:$I$501)</f>
        <v>0</v>
      </c>
      <c r="E34" s="27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izdataka'!$R$3:$R$501,'A.4 RASHODI FUNK'!$A35,'Unos rashoda i izdataka'!$J$3:$J$501)+SUMIF('Unos rashoda P4'!$T$3:$T$501,'A.4 RASHODI FUNK'!$A35,'Unos rashoda P4'!$H$3:$H$501)</f>
        <v>0</v>
      </c>
      <c r="D35" s="278">
        <f>SUMIF('Unos rashoda i izdataka'!$R$3:$R$501,'A.4 RASHODI FUNK'!$A35,'Unos rashoda i izdataka'!$K$3:$K$501)+SUMIF('Unos rashoda P4'!$T$3:$T$501,'A.4 RASHODI FUNK'!$A35,'Unos rashoda P4'!$I$3:$I$501)</f>
        <v>0</v>
      </c>
      <c r="E35" s="27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izdataka'!$R$3:$R$501,'A.4 RASHODI FUNK'!$A36,'Unos rashoda i izdataka'!$J$3:$J$501)+SUMIF('Unos rashoda P4'!$T$3:$T$501,'A.4 RASHODI FUNK'!$A36,'Unos rashoda P4'!$H$3:$H$501)</f>
        <v>0</v>
      </c>
      <c r="D36" s="278">
        <f>SUMIF('Unos rashoda i izdataka'!$R$3:$R$501,'A.4 RASHODI FUNK'!$A36,'Unos rashoda i izdataka'!$K$3:$K$501)+SUMIF('Unos rashoda P4'!$T$3:$T$501,'A.4 RASHODI FUNK'!$A36,'Unos rashoda P4'!$I$3:$I$501)</f>
        <v>0</v>
      </c>
      <c r="E36" s="27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izdataka'!$R$3:$R$501,'A.4 RASHODI FUNK'!$A37,'Unos rashoda i izdataka'!$J$3:$J$501)+SUMIF('Unos rashoda P4'!$T$3:$T$501,'A.4 RASHODI FUNK'!$A37,'Unos rashoda P4'!$H$3:$H$501)</f>
        <v>0</v>
      </c>
      <c r="D37" s="278">
        <f>SUMIF('Unos rashoda i izdataka'!$R$3:$R$501,'A.4 RASHODI FUNK'!$A37,'Unos rashoda i izdataka'!$K$3:$K$501)+SUMIF('Unos rashoda P4'!$T$3:$T$501,'A.4 RASHODI FUNK'!$A37,'Unos rashoda P4'!$I$3:$I$501)</f>
        <v>0</v>
      </c>
      <c r="E37" s="27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izdataka'!$R$3:$R$501,'A.4 RASHODI FUNK'!$A39,'Unos rashoda i izdataka'!$J$3:$J$501)+SUMIF('Unos rashoda P4'!$T$3:$T$501,'A.4 RASHODI FUNK'!$A39,'Unos rashoda P4'!$H$3:$H$501)</f>
        <v>0</v>
      </c>
      <c r="D39" s="278">
        <f>SUMIF('Unos rashoda i izdataka'!$R$3:$R$501,'A.4 RASHODI FUNK'!$A39,'Unos rashoda i izdataka'!$K$3:$K$501)+SUMIF('Unos rashoda P4'!$T$3:$T$501,'A.4 RASHODI FUNK'!$A39,'Unos rashoda P4'!$I$3:$I$501)</f>
        <v>0</v>
      </c>
      <c r="E39" s="27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izdataka'!$R$3:$R$501,'A.4 RASHODI FUNK'!$A40,'Unos rashoda i izdataka'!$J$3:$J$501)+SUMIF('Unos rashoda P4'!$T$3:$T$501,'A.4 RASHODI FUNK'!$A40,'Unos rashoda P4'!$H$3:$H$501)</f>
        <v>0</v>
      </c>
      <c r="D40" s="278">
        <f>SUMIF('Unos rashoda i izdataka'!$R$3:$R$501,'A.4 RASHODI FUNK'!$A40,'Unos rashoda i izdataka'!$K$3:$K$501)+SUMIF('Unos rashoda P4'!$T$3:$T$501,'A.4 RASHODI FUNK'!$A40,'Unos rashoda P4'!$I$3:$I$501)</f>
        <v>0</v>
      </c>
      <c r="E40" s="27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izdataka'!$R$3:$R$501,'A.4 RASHODI FUNK'!$A41,'Unos rashoda i izdataka'!$J$3:$J$501)+SUMIF('Unos rashoda P4'!$T$3:$T$501,'A.4 RASHODI FUNK'!$A41,'Unos rashoda P4'!$H$3:$H$501)</f>
        <v>0</v>
      </c>
      <c r="D41" s="278">
        <f>SUMIF('Unos rashoda i izdataka'!$R$3:$R$501,'A.4 RASHODI FUNK'!$A41,'Unos rashoda i izdataka'!$K$3:$K$501)+SUMIF('Unos rashoda P4'!$T$3:$T$501,'A.4 RASHODI FUNK'!$A41,'Unos rashoda P4'!$I$3:$I$501)</f>
        <v>0</v>
      </c>
      <c r="E41" s="27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izdataka'!$R$3:$R$501,'A.4 RASHODI FUNK'!$A42,'Unos rashoda i izdataka'!$J$3:$J$501)+SUMIF('Unos rashoda P4'!$T$3:$T$501,'A.4 RASHODI FUNK'!$A42,'Unos rashoda P4'!$H$3:$H$501)</f>
        <v>0</v>
      </c>
      <c r="D42" s="278">
        <f>SUMIF('Unos rashoda i izdataka'!$R$3:$R$501,'A.4 RASHODI FUNK'!$A42,'Unos rashoda i izdataka'!$K$3:$K$501)+SUMIF('Unos rashoda P4'!$T$3:$T$501,'A.4 RASHODI FUNK'!$A42,'Unos rashoda P4'!$I$3:$I$501)</f>
        <v>0</v>
      </c>
      <c r="E42" s="27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izdataka'!$R$3:$R$501,'A.4 RASHODI FUNK'!$A43,'Unos rashoda i izdataka'!$J$3:$J$501)+SUMIF('Unos rashoda P4'!$T$3:$T$501,'A.4 RASHODI FUNK'!$A43,'Unos rashoda P4'!$H$3:$H$501)</f>
        <v>0</v>
      </c>
      <c r="D43" s="278">
        <f>SUMIF('Unos rashoda i izdataka'!$R$3:$R$501,'A.4 RASHODI FUNK'!$A43,'Unos rashoda i izdataka'!$K$3:$K$501)+SUMIF('Unos rashoda P4'!$T$3:$T$501,'A.4 RASHODI FUNK'!$A43,'Unos rashoda P4'!$I$3:$I$501)</f>
        <v>0</v>
      </c>
      <c r="E43" s="27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273">
        <v>56</v>
      </c>
      <c r="B44" s="45" t="s">
        <v>5228</v>
      </c>
      <c r="C44" s="278">
        <f>SUMIF('Unos rashoda i izdataka'!$R$3:$R$501,'A.4 RASHODI FUNK'!$A44,'Unos rashoda i izdataka'!$J$3:$J$501)+SUMIF('Unos rashoda P4'!$T$3:$T$501,'A.4 RASHODI FUNK'!$A44,'Unos rashoda P4'!$H$3:$H$501)</f>
        <v>0</v>
      </c>
      <c r="D44" s="278">
        <f>SUMIF('Unos rashoda i izdataka'!$R$3:$R$501,'A.4 RASHODI FUNK'!$A44,'Unos rashoda i izdataka'!$K$3:$K$501)+SUMIF('Unos rashoda P4'!$T$3:$T$501,'A.4 RASHODI FUNK'!$A44,'Unos rashoda P4'!$I$3:$I$501)</f>
        <v>0</v>
      </c>
      <c r="E44" s="27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izdataka'!$R$3:$R$501,'A.4 RASHODI FUNK'!$A46,'Unos rashoda i izdataka'!$J$3:$J$501)+SUMIF('Unos rashoda P4'!$T$3:$T$501,'A.4 RASHODI FUNK'!$A46,'Unos rashoda P4'!$H$3:$H$501)</f>
        <v>0</v>
      </c>
      <c r="D46" s="278">
        <f>SUMIF('Unos rashoda i izdataka'!$R$3:$R$501,'A.4 RASHODI FUNK'!$A46,'Unos rashoda i izdataka'!$K$3:$K$501)+SUMIF('Unos rashoda P4'!$T$3:$T$501,'A.4 RASHODI FUNK'!$A46,'Unos rashoda P4'!$I$3:$I$501)</f>
        <v>0</v>
      </c>
      <c r="E46" s="27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izdataka'!$R$3:$R$501,'A.4 RASHODI FUNK'!$A47,'Unos rashoda i izdataka'!$J$3:$J$501)+SUMIF('Unos rashoda P4'!$T$3:$T$501,'A.4 RASHODI FUNK'!$A47,'Unos rashoda P4'!$H$3:$H$501)</f>
        <v>0</v>
      </c>
      <c r="D47" s="278">
        <f>SUMIF('Unos rashoda i izdataka'!$R$3:$R$501,'A.4 RASHODI FUNK'!$A47,'Unos rashoda i izdataka'!$K$3:$K$501)+SUMIF('Unos rashoda P4'!$T$3:$T$501,'A.4 RASHODI FUNK'!$A47,'Unos rashoda P4'!$I$3:$I$501)</f>
        <v>0</v>
      </c>
      <c r="E47" s="27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izdataka'!$R$3:$R$501,'A.4 RASHODI FUNK'!$A48,'Unos rashoda i izdataka'!$J$3:$J$501)+SUMIF('Unos rashoda P4'!$T$3:$T$501,'A.4 RASHODI FUNK'!$A48,'Unos rashoda P4'!$H$3:$H$501)</f>
        <v>0</v>
      </c>
      <c r="D48" s="278">
        <f>SUMIF('Unos rashoda i izdataka'!$R$3:$R$501,'A.4 RASHODI FUNK'!$A48,'Unos rashoda i izdataka'!$K$3:$K$501)+SUMIF('Unos rashoda P4'!$T$3:$T$501,'A.4 RASHODI FUNK'!$A48,'Unos rashoda P4'!$I$3:$I$501)</f>
        <v>0</v>
      </c>
      <c r="E48" s="27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izdataka'!$R$3:$R$501,'A.4 RASHODI FUNK'!$A49,'Unos rashoda i izdataka'!$J$3:$J$501)+SUMIF('Unos rashoda P4'!$T$3:$T$501,'A.4 RASHODI FUNK'!$A49,'Unos rashoda P4'!$H$3:$H$501)</f>
        <v>0</v>
      </c>
      <c r="D49" s="278">
        <f>SUMIF('Unos rashoda i izdataka'!$R$3:$R$501,'A.4 RASHODI FUNK'!$A49,'Unos rashoda i izdataka'!$K$3:$K$501)+SUMIF('Unos rashoda P4'!$T$3:$T$501,'A.4 RASHODI FUNK'!$A49,'Unos rashoda P4'!$I$3:$I$501)</f>
        <v>0</v>
      </c>
      <c r="E49" s="27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273">
        <v>65</v>
      </c>
      <c r="B50" s="45" t="s">
        <v>5234</v>
      </c>
      <c r="C50" s="278">
        <f>SUMIF('Unos rashoda i izdataka'!$R$3:$R$501,'A.4 RASHODI FUNK'!$A50,'Unos rashoda i izdataka'!$J$3:$J$501)+SUMIF('Unos rashoda P4'!$T$3:$T$501,'A.4 RASHODI FUNK'!$A50,'Unos rashoda P4'!$H$3:$H$501)</f>
        <v>0</v>
      </c>
      <c r="D50" s="278">
        <f>SUMIF('Unos rashoda i izdataka'!$R$3:$R$501,'A.4 RASHODI FUNK'!$A50,'Unos rashoda i izdataka'!$K$3:$K$501)+SUMIF('Unos rashoda P4'!$T$3:$T$501,'A.4 RASHODI FUNK'!$A50,'Unos rashoda P4'!$I$3:$I$501)</f>
        <v>0</v>
      </c>
      <c r="E50" s="27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273">
        <v>66</v>
      </c>
      <c r="B51" s="45" t="s">
        <v>5235</v>
      </c>
      <c r="C51" s="278">
        <f>SUMIF('Unos rashoda i izdataka'!$R$3:$R$501,'A.4 RASHODI FUNK'!$A51,'Unos rashoda i izdataka'!$J$3:$J$501)+SUMIF('Unos rashoda P4'!$T$3:$T$501,'A.4 RASHODI FUNK'!$A51,'Unos rashoda P4'!$H$3:$H$501)</f>
        <v>0</v>
      </c>
      <c r="D51" s="278">
        <f>SUMIF('Unos rashoda i izdataka'!$R$3:$R$501,'A.4 RASHODI FUNK'!$A51,'Unos rashoda i izdataka'!$K$3:$K$501)+SUMIF('Unos rashoda P4'!$T$3:$T$501,'A.4 RASHODI FUNK'!$A51,'Unos rashoda P4'!$I$3:$I$501)</f>
        <v>0</v>
      </c>
      <c r="E51" s="27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izdataka'!$R$3:$R$501,'A.4 RASHODI FUNK'!$A53,'Unos rashoda i izdataka'!$J$3:$J$501)+SUMIF('Unos rashoda P4'!$T$3:$T$501,'A.4 RASHODI FUNK'!$A53,'Unos rashoda P4'!$H$3:$H$501)</f>
        <v>0</v>
      </c>
      <c r="D53" s="278">
        <f>SUMIF('Unos rashoda i izdataka'!$R$3:$R$501,'A.4 RASHODI FUNK'!$A53,'Unos rashoda i izdataka'!$K$3:$K$501)+SUMIF('Unos rashoda P4'!$T$3:$T$501,'A.4 RASHODI FUNK'!$A53,'Unos rashoda P4'!$I$3:$I$501)</f>
        <v>0</v>
      </c>
      <c r="E53" s="27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izdataka'!$R$3:$R$501,'A.4 RASHODI FUNK'!$A54,'Unos rashoda i izdataka'!$J$3:$J$501)+SUMIF('Unos rashoda P4'!$T$3:$T$501,'A.4 RASHODI FUNK'!$A54,'Unos rashoda P4'!$H$3:$H$501)</f>
        <v>0</v>
      </c>
      <c r="D54" s="278">
        <f>SUMIF('Unos rashoda i izdataka'!$R$3:$R$501,'A.4 RASHODI FUNK'!$A54,'Unos rashoda i izdataka'!$K$3:$K$501)+SUMIF('Unos rashoda P4'!$T$3:$T$501,'A.4 RASHODI FUNK'!$A54,'Unos rashoda P4'!$I$3:$I$501)</f>
        <v>0</v>
      </c>
      <c r="E54" s="27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izdataka'!$R$3:$R$501,'A.4 RASHODI FUNK'!$A55,'Unos rashoda i izdataka'!$J$3:$J$501)+SUMIF('Unos rashoda P4'!$T$3:$T$501,'A.4 RASHODI FUNK'!$A55,'Unos rashoda P4'!$H$3:$H$501)</f>
        <v>0</v>
      </c>
      <c r="D55" s="278">
        <f>SUMIF('Unos rashoda i izdataka'!$R$3:$R$501,'A.4 RASHODI FUNK'!$A55,'Unos rashoda i izdataka'!$K$3:$K$501)+SUMIF('Unos rashoda P4'!$T$3:$T$501,'A.4 RASHODI FUNK'!$A55,'Unos rashoda P4'!$I$3:$I$501)</f>
        <v>0</v>
      </c>
      <c r="E55" s="27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izdataka'!$R$3:$R$501,'A.4 RASHODI FUNK'!$A56,'Unos rashoda i izdataka'!$J$3:$J$501)+SUMIF('Unos rashoda P4'!$T$3:$T$501,'A.4 RASHODI FUNK'!$A56,'Unos rashoda P4'!$H$3:$H$501)</f>
        <v>0</v>
      </c>
      <c r="D56" s="278">
        <f>SUMIF('Unos rashoda i izdataka'!$R$3:$R$501,'A.4 RASHODI FUNK'!$A56,'Unos rashoda i izdataka'!$K$3:$K$501)+SUMIF('Unos rashoda P4'!$T$3:$T$501,'A.4 RASHODI FUNK'!$A56,'Unos rashoda P4'!$I$3:$I$501)</f>
        <v>0</v>
      </c>
      <c r="E56" s="27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izdataka'!$R$3:$R$501,'A.4 RASHODI FUNK'!$A57,'Unos rashoda i izdataka'!$J$3:$J$501)+SUMIF('Unos rashoda P4'!$T$3:$T$501,'A.4 RASHODI FUNK'!$A57,'Unos rashoda P4'!$H$3:$H$501)</f>
        <v>0</v>
      </c>
      <c r="D57" s="278">
        <f>SUMIF('Unos rashoda i izdataka'!$R$3:$R$501,'A.4 RASHODI FUNK'!$A57,'Unos rashoda i izdataka'!$K$3:$K$501)+SUMIF('Unos rashoda P4'!$T$3:$T$501,'A.4 RASHODI FUNK'!$A57,'Unos rashoda P4'!$I$3:$I$501)</f>
        <v>0</v>
      </c>
      <c r="E57" s="27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273">
        <v>76</v>
      </c>
      <c r="B58" s="45" t="s">
        <v>5242</v>
      </c>
      <c r="C58" s="278">
        <f>SUMIF('Unos rashoda i izdataka'!$R$3:$R$501,'A.4 RASHODI FUNK'!$A58,'Unos rashoda i izdataka'!$J$3:$J$501)+SUMIF('Unos rashoda P4'!$T$3:$T$501,'A.4 RASHODI FUNK'!$A58,'Unos rashoda P4'!$H$3:$H$501)</f>
        <v>0</v>
      </c>
      <c r="D58" s="278">
        <f>SUMIF('Unos rashoda i izdataka'!$R$3:$R$501,'A.4 RASHODI FUNK'!$A58,'Unos rashoda i izdataka'!$K$3:$K$501)+SUMIF('Unos rashoda P4'!$T$3:$T$501,'A.4 RASHODI FUNK'!$A58,'Unos rashoda P4'!$I$3:$I$501)</f>
        <v>0</v>
      </c>
      <c r="E58" s="27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izdataka'!$R$3:$R$501,'A.4 RASHODI FUNK'!$A60,'Unos rashoda i izdataka'!$J$3:$J$501)+SUMIF('Unos rashoda P4'!$T$3:$T$501,'A.4 RASHODI FUNK'!$A60,'Unos rashoda P4'!$H$3:$H$501)</f>
        <v>0</v>
      </c>
      <c r="D60" s="278">
        <f>SUMIF('Unos rashoda i izdataka'!$R$3:$R$501,'A.4 RASHODI FUNK'!$A60,'Unos rashoda i izdataka'!$K$3:$K$501)+SUMIF('Unos rashoda P4'!$T$3:$T$501,'A.4 RASHODI FUNK'!$A60,'Unos rashoda P4'!$I$3:$I$501)</f>
        <v>0</v>
      </c>
      <c r="E60" s="27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izdataka'!$R$3:$R$501,'A.4 RASHODI FUNK'!$A61,'Unos rashoda i izdataka'!$J$3:$J$501)+SUMIF('Unos rashoda P4'!$T$3:$T$501,'A.4 RASHODI FUNK'!$A61,'Unos rashoda P4'!$H$3:$H$501)</f>
        <v>0</v>
      </c>
      <c r="D61" s="278">
        <f>SUMIF('Unos rashoda i izdataka'!$R$3:$R$501,'A.4 RASHODI FUNK'!$A61,'Unos rashoda i izdataka'!$K$3:$K$501)+SUMIF('Unos rashoda P4'!$T$3:$T$501,'A.4 RASHODI FUNK'!$A61,'Unos rashoda P4'!$I$3:$I$501)</f>
        <v>0</v>
      </c>
      <c r="E61" s="27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izdataka'!$R$3:$R$501,'A.4 RASHODI FUNK'!$A62,'Unos rashoda i izdataka'!$J$3:$J$501)+SUMIF('Unos rashoda P4'!$T$3:$T$501,'A.4 RASHODI FUNK'!$A62,'Unos rashoda P4'!$H$3:$H$501)</f>
        <v>0</v>
      </c>
      <c r="D62" s="278">
        <f>SUMIF('Unos rashoda i izdataka'!$R$3:$R$501,'A.4 RASHODI FUNK'!$A62,'Unos rashoda i izdataka'!$K$3:$K$501)+SUMIF('Unos rashoda P4'!$T$3:$T$501,'A.4 RASHODI FUNK'!$A62,'Unos rashoda P4'!$I$3:$I$501)</f>
        <v>0</v>
      </c>
      <c r="E62" s="27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izdataka'!$R$3:$R$501,'A.4 RASHODI FUNK'!$A63,'Unos rashoda i izdataka'!$J$3:$J$501)+SUMIF('Unos rashoda P4'!$T$3:$T$501,'A.4 RASHODI FUNK'!$A63,'Unos rashoda P4'!$H$3:$H$501)</f>
        <v>0</v>
      </c>
      <c r="D63" s="278">
        <f>SUMIF('Unos rashoda i izdataka'!$R$3:$R$501,'A.4 RASHODI FUNK'!$A63,'Unos rashoda i izdataka'!$K$3:$K$501)+SUMIF('Unos rashoda P4'!$T$3:$T$501,'A.4 RASHODI FUNK'!$A63,'Unos rashoda P4'!$I$3:$I$501)</f>
        <v>0</v>
      </c>
      <c r="E63" s="27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izdataka'!$R$3:$R$501,'A.4 RASHODI FUNK'!$A64,'Unos rashoda i izdataka'!$J$3:$J$501)+SUMIF('Unos rashoda P4'!$T$3:$T$501,'A.4 RASHODI FUNK'!$A64,'Unos rashoda P4'!$H$3:$H$501)</f>
        <v>0</v>
      </c>
      <c r="D64" s="278">
        <f>SUMIF('Unos rashoda i izdataka'!$R$3:$R$501,'A.4 RASHODI FUNK'!$A64,'Unos rashoda i izdataka'!$K$3:$K$501)+SUMIF('Unos rashoda P4'!$T$3:$T$501,'A.4 RASHODI FUNK'!$A64,'Unos rashoda P4'!$I$3:$I$501)</f>
        <v>0</v>
      </c>
      <c r="E64" s="27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273">
        <v>86</v>
      </c>
      <c r="B65" s="45" t="s">
        <v>5248</v>
      </c>
      <c r="C65" s="278">
        <f>SUMIF('Unos rashoda i izdataka'!$R$3:$R$501,'A.4 RASHODI FUNK'!$A65,'Unos rashoda i izdataka'!$J$3:$J$501)+SUMIF('Unos rashoda P4'!$T$3:$T$501,'A.4 RASHODI FUNK'!$A65,'Unos rashoda P4'!$H$3:$H$501)</f>
        <v>0</v>
      </c>
      <c r="D65" s="278">
        <f>SUMIF('Unos rashoda i izdataka'!$R$3:$R$501,'A.4 RASHODI FUNK'!$A65,'Unos rashoda i izdataka'!$K$3:$K$501)+SUMIF('Unos rashoda P4'!$T$3:$T$501,'A.4 RASHODI FUNK'!$A65,'Unos rashoda P4'!$I$3:$I$501)</f>
        <v>0</v>
      </c>
      <c r="E65" s="27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45193694.181996755</v>
      </c>
      <c r="D66" s="283">
        <f>SUM(D67:D74)</f>
        <v>54441863.271894105</v>
      </c>
      <c r="E66" s="283">
        <f>SUM(E67:E74)</f>
        <v>56391108.403249815</v>
      </c>
    </row>
    <row r="67" spans="1:5">
      <c r="A67" s="273">
        <v>91</v>
      </c>
      <c r="B67" s="45" t="s">
        <v>5250</v>
      </c>
      <c r="C67" s="278">
        <f>SUMIF('Unos rashoda i izdataka'!$R$3:$R$501,'A.4 RASHODI FUNK'!$A67,'Unos rashoda i izdataka'!$J$3:$J$501)+SUMIF('Unos rashoda P4'!$T$3:$T$501,'A.4 RASHODI FUNK'!$A67,'Unos rashoda P4'!$H$3:$H$501)</f>
        <v>0</v>
      </c>
      <c r="D67" s="278">
        <f>SUMIF('Unos rashoda i izdataka'!$R$3:$R$501,'A.4 RASHODI FUNK'!$A67,'Unos rashoda i izdataka'!$K$3:$K$501)+SUMIF('Unos rashoda P4'!$T$3:$T$501,'A.4 RASHODI FUNK'!$A67,'Unos rashoda P4'!$I$3:$I$501)</f>
        <v>0</v>
      </c>
      <c r="E67" s="27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izdataka'!$R$3:$R$501,'A.4 RASHODI FUNK'!$A68,'Unos rashoda i izdataka'!$J$3:$J$501)+SUMIF('Unos rashoda P4'!$T$3:$T$501,'A.4 RASHODI FUNK'!$A68,'Unos rashoda P4'!$H$3:$H$501)</f>
        <v>0</v>
      </c>
      <c r="D68" s="278">
        <f>SUMIF('Unos rashoda i izdataka'!$R$3:$R$501,'A.4 RASHODI FUNK'!$A68,'Unos rashoda i izdataka'!$K$3:$K$501)+SUMIF('Unos rashoda P4'!$T$3:$T$501,'A.4 RASHODI FUNK'!$A68,'Unos rashoda P4'!$I$3:$I$501)</f>
        <v>0</v>
      </c>
      <c r="E68" s="27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izdataka'!$R$3:$R$501,'A.4 RASHODI FUNK'!$A69,'Unos rashoda i izdataka'!$J$3:$J$501)+SUMIF('Unos rashoda P4'!$T$3:$T$501,'A.4 RASHODI FUNK'!$A69,'Unos rashoda P4'!$H$3:$H$501)</f>
        <v>0</v>
      </c>
      <c r="D69" s="278">
        <f>SUMIF('Unos rashoda i izdataka'!$R$3:$R$501,'A.4 RASHODI FUNK'!$A69,'Unos rashoda i izdataka'!$K$3:$K$501)+SUMIF('Unos rashoda P4'!$T$3:$T$501,'A.4 RASHODI FUNK'!$A69,'Unos rashoda P4'!$I$3:$I$501)</f>
        <v>0</v>
      </c>
      <c r="E69" s="27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izdataka'!$R$3:$R$501,'A.4 RASHODI FUNK'!$A70,'Unos rashoda i izdataka'!$J$3:$J$501)+SUMIF('Unos rashoda P4'!$T$3:$T$501,'A.4 RASHODI FUNK'!$A70,'Unos rashoda P4'!$H$3:$H$501)</f>
        <v>0</v>
      </c>
      <c r="D70" s="278">
        <f>SUMIF('Unos rashoda i izdataka'!$R$3:$R$501,'A.4 RASHODI FUNK'!$A70,'Unos rashoda i izdataka'!$K$3:$K$501)+SUMIF('Unos rashoda P4'!$T$3:$T$501,'A.4 RASHODI FUNK'!$A70,'Unos rashoda P4'!$I$3:$I$501)</f>
        <v>0</v>
      </c>
      <c r="E70" s="278">
        <f>SUMIF('Unos rashoda i izdataka'!$R$3:$R$501,'A.4 RASHODI FUNK'!$A70,'Unos rashoda i izdataka'!$L$3:$L$501)+SUMIF('Unos rashoda P4'!$T$3:$T$501,'A.4 RASHODI FUNK'!$A70,'Unos rashoda P4'!$J$3:$J$501)</f>
        <v>0</v>
      </c>
    </row>
    <row r="71" spans="1:5">
      <c r="A71" s="273">
        <v>95</v>
      </c>
      <c r="B71" s="45" t="s">
        <v>5172</v>
      </c>
      <c r="C71" s="278">
        <f>SUMIF('Unos rashoda i izdataka'!$R$3:$R$501,'A.4 RASHODI FUNK'!$A71,'Unos rashoda i izdataka'!$J$3:$J$501)+SUMIF('Unos rashoda P4'!$T$3:$T$501,'A.4 RASHODI FUNK'!$A71,'Unos rashoda P4'!$H$3:$H$501)</f>
        <v>0</v>
      </c>
      <c r="D71" s="278">
        <f>SUMIF('Unos rashoda i izdataka'!$R$3:$R$501,'A.4 RASHODI FUNK'!$A71,'Unos rashoda i izdataka'!$K$3:$K$501)+SUMIF('Unos rashoda P4'!$T$3:$T$501,'A.4 RASHODI FUNK'!$A71,'Unos rashoda P4'!$I$3:$I$501)</f>
        <v>0</v>
      </c>
      <c r="E71" s="27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izdataka'!$R$3:$R$501,'A.4 RASHODI FUNK'!$A72,'Unos rashoda i izdataka'!$J$3:$J$501)+SUMIF('Unos rashoda P4'!$T$3:$T$501,'A.4 RASHODI FUNK'!$A72,'Unos rashoda P4'!$H$3:$H$501)</f>
        <v>0</v>
      </c>
      <c r="D72" s="278">
        <f>SUMIF('Unos rashoda i izdataka'!$R$3:$R$501,'A.4 RASHODI FUNK'!$A72,'Unos rashoda i izdataka'!$K$3:$K$501)+SUMIF('Unos rashoda P4'!$T$3:$T$501,'A.4 RASHODI FUNK'!$A72,'Unos rashoda P4'!$I$3:$I$501)</f>
        <v>0</v>
      </c>
      <c r="E72" s="27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f>SUMIF('Unos rashoda i izdataka'!$R$3:$R$501,'A.4 RASHODI FUNK'!$A73,'Unos rashoda i izdataka'!$J$3:$J$501)+SUMIF('Unos rashoda P4'!$T$3:$T$501,'A.4 RASHODI FUNK'!$A73,'Unos rashoda P4'!$H$3:$H$501)</f>
        <v>45193694.181996755</v>
      </c>
      <c r="D73" s="278">
        <f>SUMIF('Unos rashoda i izdataka'!$R$3:$R$501,'A.4 RASHODI FUNK'!$A73,'Unos rashoda i izdataka'!$K$3:$K$501)+SUMIF('Unos rashoda P4'!$T$3:$T$501,'A.4 RASHODI FUNK'!$A73,'Unos rashoda P4'!$I$3:$I$501)</f>
        <v>54441863.271894105</v>
      </c>
      <c r="E73" s="278">
        <f>SUMIF('Unos rashoda i izdataka'!$R$3:$R$501,'A.4 RASHODI FUNK'!$A73,'Unos rashoda i izdataka'!$L$3:$L$501)+SUMIF('Unos rashoda P4'!$T$3:$T$501,'A.4 RASHODI FUNK'!$A73,'Unos rashoda P4'!$J$3:$J$501)</f>
        <v>56391108.403249815</v>
      </c>
    </row>
    <row r="74" spans="1:5">
      <c r="A74" s="273">
        <v>98</v>
      </c>
      <c r="B74" s="45" t="s">
        <v>5158</v>
      </c>
      <c r="C74" s="278">
        <f>SUMIF('Unos rashoda i izdataka'!$R$3:$R$501,'A.4 RASHODI FUNK'!$A74,'Unos rashoda i izdataka'!$J$3:$J$501)+SUMIF('Unos rashoda P4'!$T$3:$T$501,'A.4 RASHODI FUNK'!$A74,'Unos rashoda P4'!$H$3:$H$501)</f>
        <v>0</v>
      </c>
      <c r="D74" s="278">
        <f>SUMIF('Unos rashoda i izdataka'!$R$3:$R$501,'A.4 RASHODI FUNK'!$A74,'Unos rashoda i izdataka'!$K$3:$K$501)+SUMIF('Unos rashoda P4'!$T$3:$T$501,'A.4 RASHODI FUNK'!$A74,'Unos rashoda P4'!$I$3:$I$501)</f>
        <v>0</v>
      </c>
      <c r="E74" s="27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izdataka'!$R$3:$R$501,'A.4 RASHODI FUNK'!$A76,'Unos rashoda i izdataka'!$J$3:$J$501)+SUMIF('Unos rashoda P4'!$T$3:$T$501,'A.4 RASHODI FUNK'!$A76,'Unos rashoda P4'!$H$3:$H$501)</f>
        <v>0</v>
      </c>
      <c r="D76" s="278">
        <f>SUMIF('Unos rashoda i izdataka'!$R$3:$R$501,'A.4 RASHODI FUNK'!$A76,'Unos rashoda i izdataka'!$K$3:$K$501)+SUMIF('Unos rashoda P4'!$T$3:$T$501,'A.4 RASHODI FUNK'!$A76,'Unos rashoda P4'!$I$3:$I$501)</f>
        <v>0</v>
      </c>
      <c r="E76" s="27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izdataka'!$R$3:$R$501,'A.4 RASHODI FUNK'!$A77,'Unos rashoda i izdataka'!$J$3:$J$501)+SUMIF('Unos rashoda P4'!$T$3:$T$501,'A.4 RASHODI FUNK'!$A77,'Unos rashoda P4'!$H$3:$H$501)</f>
        <v>0</v>
      </c>
      <c r="D77" s="278">
        <f>SUMIF('Unos rashoda i izdataka'!$R$3:$R$501,'A.4 RASHODI FUNK'!$A77,'Unos rashoda i izdataka'!$K$3:$K$501)+SUMIF('Unos rashoda P4'!$T$3:$T$501,'A.4 RASHODI FUNK'!$A77,'Unos rashoda P4'!$I$3:$I$501)</f>
        <v>0</v>
      </c>
      <c r="E77" s="27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izdataka'!$R$3:$R$501,'A.4 RASHODI FUNK'!$A78,'Unos rashoda i izdataka'!$J$3:$J$501)+SUMIF('Unos rashoda P4'!$T$3:$T$501,'A.4 RASHODI FUNK'!$A78,'Unos rashoda P4'!$H$3:$H$501)</f>
        <v>0</v>
      </c>
      <c r="D78" s="278">
        <f>SUMIF('Unos rashoda i izdataka'!$R$3:$R$501,'A.4 RASHODI FUNK'!$A78,'Unos rashoda i izdataka'!$K$3:$K$501)+SUMIF('Unos rashoda P4'!$T$3:$T$501,'A.4 RASHODI FUNK'!$A78,'Unos rashoda P4'!$I$3:$I$501)</f>
        <v>0</v>
      </c>
      <c r="E78" s="27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izdataka'!$R$3:$R$501,'A.4 RASHODI FUNK'!$A79,'Unos rashoda i izdataka'!$J$3:$J$501)+SUMIF('Unos rashoda P4'!$T$3:$T$501,'A.4 RASHODI FUNK'!$A79,'Unos rashoda P4'!$H$3:$H$501)</f>
        <v>0</v>
      </c>
      <c r="D79" s="278">
        <f>SUMIF('Unos rashoda i izdataka'!$R$3:$R$501,'A.4 RASHODI FUNK'!$A79,'Unos rashoda i izdataka'!$K$3:$K$501)+SUMIF('Unos rashoda P4'!$T$3:$T$501,'A.4 RASHODI FUNK'!$A79,'Unos rashoda P4'!$I$3:$I$501)</f>
        <v>0</v>
      </c>
      <c r="E79" s="27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izdataka'!$R$3:$R$501,'A.4 RASHODI FUNK'!$A80,'Unos rashoda i izdataka'!$J$3:$J$501)+SUMIF('Unos rashoda P4'!$T$3:$T$501,'A.4 RASHODI FUNK'!$A80,'Unos rashoda P4'!$H$3:$H$501)</f>
        <v>0</v>
      </c>
      <c r="D80" s="278">
        <f>SUMIF('Unos rashoda i izdataka'!$R$3:$R$501,'A.4 RASHODI FUNK'!$A80,'Unos rashoda i izdataka'!$K$3:$K$501)+SUMIF('Unos rashoda P4'!$T$3:$T$501,'A.4 RASHODI FUNK'!$A80,'Unos rashoda P4'!$I$3:$I$501)</f>
        <v>0</v>
      </c>
      <c r="E80" s="27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izdataka'!$R$3:$R$501,'A.4 RASHODI FUNK'!$A81,'Unos rashoda i izdataka'!$J$3:$J$501)+SUMIF('Unos rashoda P4'!$T$3:$T$501,'A.4 RASHODI FUNK'!$A81,'Unos rashoda P4'!$H$3:$H$501)</f>
        <v>0</v>
      </c>
      <c r="D81" s="278">
        <f>SUMIF('Unos rashoda i izdataka'!$R$3:$R$501,'A.4 RASHODI FUNK'!$A81,'Unos rashoda i izdataka'!$K$3:$K$501)+SUMIF('Unos rashoda P4'!$T$3:$T$501,'A.4 RASHODI FUNK'!$A81,'Unos rashoda P4'!$I$3:$I$501)</f>
        <v>0</v>
      </c>
      <c r="E81" s="27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273">
        <v>107</v>
      </c>
      <c r="B82" s="45" t="s">
        <v>5261</v>
      </c>
      <c r="C82" s="278">
        <f>SUMIF('Unos rashoda i izdataka'!$R$3:$R$501,'A.4 RASHODI FUNK'!$A82,'Unos rashoda i izdataka'!$J$3:$J$501)+SUMIF('Unos rashoda P4'!$T$3:$T$501,'A.4 RASHODI FUNK'!$A82,'Unos rashoda P4'!$H$3:$H$501)</f>
        <v>0</v>
      </c>
      <c r="D82" s="278">
        <f>SUMIF('Unos rashoda i izdataka'!$R$3:$R$501,'A.4 RASHODI FUNK'!$A82,'Unos rashoda i izdataka'!$K$3:$K$501)+SUMIF('Unos rashoda P4'!$T$3:$T$501,'A.4 RASHODI FUNK'!$A82,'Unos rashoda P4'!$I$3:$I$501)</f>
        <v>0</v>
      </c>
      <c r="E82" s="27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izdataka'!$R$3:$R$501,'A.4 RASHODI FUNK'!$A83,'Unos rashoda i izdataka'!$J$3:$J$501)+SUMIF('Unos rashoda P4'!$T$3:$T$501,'A.4 RASHODI FUNK'!$A83,'Unos rashoda P4'!$H$3:$H$501)</f>
        <v>0</v>
      </c>
      <c r="D83" s="278">
        <f>SUMIF('Unos rashoda i izdataka'!$R$3:$R$501,'A.4 RASHODI FUNK'!$A83,'Unos rashoda i izdataka'!$K$3:$K$501)+SUMIF('Unos rashoda P4'!$T$3:$T$501,'A.4 RASHODI FUNK'!$A83,'Unos rashoda P4'!$I$3:$I$501)</f>
        <v>0</v>
      </c>
      <c r="E83" s="27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273">
        <v>109</v>
      </c>
      <c r="B84" s="45" t="s">
        <v>5263</v>
      </c>
      <c r="C84" s="278">
        <f>SUMIF('Unos rashoda i izdataka'!$R$3:$R$501,'A.4 RASHODI FUNK'!$A84,'Unos rashoda i izdataka'!$J$3:$J$501)+SUMIF('Unos rashoda P4'!$T$3:$T$501,'A.4 RASHODI FUNK'!$A84,'Unos rashoda P4'!$H$3:$H$501)</f>
        <v>0</v>
      </c>
      <c r="D84" s="278">
        <f>SUMIF('Unos rashoda i izdataka'!$R$3:$R$501,'A.4 RASHODI FUNK'!$A84,'Unos rashoda i izdataka'!$K$3:$K$501)+SUMIF('Unos rashoda P4'!$T$3:$T$501,'A.4 RASHODI FUNK'!$A84,'Unos rashoda P4'!$I$3:$I$501)</f>
        <v>0</v>
      </c>
      <c r="E84" s="27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09" t="s">
        <v>5115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63" s="41" customFormat="1" ht="14.4">
      <c r="B3" s="40"/>
      <c r="C3" s="40"/>
      <c r="D3" s="40"/>
      <c r="S3" s="42"/>
      <c r="W3" s="185" t="s">
        <v>5269</v>
      </c>
    </row>
    <row r="4" spans="1:263" s="41" customFormat="1" ht="15.6" customHeight="1">
      <c r="B4" s="310" t="s">
        <v>236</v>
      </c>
      <c r="C4" s="311"/>
      <c r="D4" s="312" t="s">
        <v>1711</v>
      </c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4"/>
      <c r="V4" s="141"/>
      <c r="W4" s="141"/>
    </row>
    <row r="5" spans="1:263" s="41" customFormat="1" ht="96.6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0</v>
      </c>
      <c r="E11" s="71">
        <f>+E12+E13</f>
        <v>0</v>
      </c>
      <c r="F11" s="71">
        <f t="shared" ref="F11:W11" si="3">+F12+F13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2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2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2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2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2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2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2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2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2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2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2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2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2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2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2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2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2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2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0</v>
      </c>
      <c r="E13" s="82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2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2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2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2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2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2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2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2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2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2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2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2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2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2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2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2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2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2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6">
      <c r="B15" s="310" t="s">
        <v>236</v>
      </c>
      <c r="C15" s="311"/>
      <c r="D15" s="312" t="s">
        <v>1782</v>
      </c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4"/>
      <c r="V15" s="141"/>
      <c r="W15" s="141"/>
    </row>
    <row r="16" spans="1:263" s="41" customFormat="1" ht="96.6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0</v>
      </c>
      <c r="E22" s="71">
        <f>+E23+E24</f>
        <v>0</v>
      </c>
      <c r="F22" s="71">
        <f t="shared" ref="F22:W22" si="8">+F23+F24</f>
        <v>0</v>
      </c>
      <c r="G22" s="71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2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2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2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2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2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2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2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2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2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2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2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2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2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2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2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2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2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2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0</v>
      </c>
      <c r="E24" s="82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2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2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2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2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2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2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2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2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2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2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2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2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2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2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2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2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2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2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6">
      <c r="B26" s="310" t="s">
        <v>236</v>
      </c>
      <c r="C26" s="311"/>
      <c r="D26" s="312" t="s">
        <v>3026</v>
      </c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4"/>
      <c r="V26" s="141"/>
      <c r="W26" s="141"/>
    </row>
    <row r="27" spans="1:263" s="41" customFormat="1" ht="96.6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2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2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2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2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2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2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2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2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2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2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2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2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2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2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2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2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2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2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2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2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2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2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2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2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2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2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2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2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2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2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2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2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2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2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2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2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4.4"/>
  <cols>
    <col min="1" max="1" width="14" customWidth="1"/>
    <col min="2" max="2" width="41.44140625" customWidth="1"/>
    <col min="4" max="4" width="62.6640625" customWidth="1"/>
    <col min="5" max="5" width="9.109375" style="251"/>
    <col min="6" max="6" width="43.109375" bestFit="1" customWidth="1"/>
    <col min="7" max="8" width="9.33203125" style="262" customWidth="1"/>
  </cols>
  <sheetData>
    <row r="1" spans="1:8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4.4"/>
  <cols>
    <col min="1" max="1" width="22.554687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65" bestFit="1" customWidth="1"/>
    <col min="4" max="5" width="23.6640625" style="166" customWidth="1"/>
    <col min="6" max="6" width="11.6640625" style="164" customWidth="1"/>
  </cols>
  <sheetData>
    <row r="1" spans="1:6" ht="20.399999999999999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40" customWidth="1"/>
    <col min="2" max="2" width="6.88671875" style="240" customWidth="1"/>
    <col min="3" max="4" width="81.6640625" style="241" customWidth="1"/>
    <col min="5" max="5" width="37.109375" style="241" customWidth="1"/>
    <col min="6" max="6" width="24.6640625" style="242" customWidth="1"/>
    <col min="7" max="7" width="11.6640625" style="241" customWidth="1"/>
    <col min="8" max="8" width="12" style="245" bestFit="1" customWidth="1"/>
    <col min="9" max="9" width="21.6640625" style="189" customWidth="1"/>
    <col min="10" max="257" width="9.109375" style="189"/>
    <col min="258" max="258" width="4.5546875" style="189" customWidth="1"/>
    <col min="259" max="259" width="6.88671875" style="189" customWidth="1"/>
    <col min="260" max="260" width="81.6640625" style="189" customWidth="1"/>
    <col min="261" max="261" width="37.109375" style="189" customWidth="1"/>
    <col min="262" max="262" width="24.6640625" style="189" customWidth="1"/>
    <col min="263" max="263" width="11.6640625" style="189" customWidth="1"/>
    <col min="264" max="264" width="12" style="189" bestFit="1" customWidth="1"/>
    <col min="265" max="265" width="21.6640625" style="189" customWidth="1"/>
    <col min="266" max="513" width="9.109375" style="189"/>
    <col min="514" max="514" width="4.5546875" style="189" customWidth="1"/>
    <col min="515" max="515" width="6.88671875" style="189" customWidth="1"/>
    <col min="516" max="516" width="81.6640625" style="189" customWidth="1"/>
    <col min="517" max="517" width="37.109375" style="189" customWidth="1"/>
    <col min="518" max="518" width="24.6640625" style="189" customWidth="1"/>
    <col min="519" max="519" width="11.6640625" style="189" customWidth="1"/>
    <col min="520" max="520" width="12" style="189" bestFit="1" customWidth="1"/>
    <col min="521" max="521" width="21.6640625" style="189" customWidth="1"/>
    <col min="522" max="769" width="9.109375" style="189"/>
    <col min="770" max="770" width="4.5546875" style="189" customWidth="1"/>
    <col min="771" max="771" width="6.88671875" style="189" customWidth="1"/>
    <col min="772" max="772" width="81.6640625" style="189" customWidth="1"/>
    <col min="773" max="773" width="37.109375" style="189" customWidth="1"/>
    <col min="774" max="774" width="24.6640625" style="189" customWidth="1"/>
    <col min="775" max="775" width="11.6640625" style="189" customWidth="1"/>
    <col min="776" max="776" width="12" style="189" bestFit="1" customWidth="1"/>
    <col min="777" max="777" width="21.6640625" style="189" customWidth="1"/>
    <col min="778" max="1025" width="9.109375" style="189"/>
    <col min="1026" max="1026" width="4.5546875" style="189" customWidth="1"/>
    <col min="1027" max="1027" width="6.88671875" style="189" customWidth="1"/>
    <col min="1028" max="1028" width="81.6640625" style="189" customWidth="1"/>
    <col min="1029" max="1029" width="37.109375" style="189" customWidth="1"/>
    <col min="1030" max="1030" width="24.6640625" style="189" customWidth="1"/>
    <col min="1031" max="1031" width="11.6640625" style="189" customWidth="1"/>
    <col min="1032" max="1032" width="12" style="189" bestFit="1" customWidth="1"/>
    <col min="1033" max="1033" width="21.6640625" style="189" customWidth="1"/>
    <col min="1034" max="1281" width="9.109375" style="189"/>
    <col min="1282" max="1282" width="4.5546875" style="189" customWidth="1"/>
    <col min="1283" max="1283" width="6.88671875" style="189" customWidth="1"/>
    <col min="1284" max="1284" width="81.6640625" style="189" customWidth="1"/>
    <col min="1285" max="1285" width="37.109375" style="189" customWidth="1"/>
    <col min="1286" max="1286" width="24.6640625" style="189" customWidth="1"/>
    <col min="1287" max="1287" width="11.6640625" style="189" customWidth="1"/>
    <col min="1288" max="1288" width="12" style="189" bestFit="1" customWidth="1"/>
    <col min="1289" max="1289" width="21.6640625" style="189" customWidth="1"/>
    <col min="1290" max="1537" width="9.109375" style="189"/>
    <col min="1538" max="1538" width="4.5546875" style="189" customWidth="1"/>
    <col min="1539" max="1539" width="6.88671875" style="189" customWidth="1"/>
    <col min="1540" max="1540" width="81.6640625" style="189" customWidth="1"/>
    <col min="1541" max="1541" width="37.109375" style="189" customWidth="1"/>
    <col min="1542" max="1542" width="24.6640625" style="189" customWidth="1"/>
    <col min="1543" max="1543" width="11.6640625" style="189" customWidth="1"/>
    <col min="1544" max="1544" width="12" style="189" bestFit="1" customWidth="1"/>
    <col min="1545" max="1545" width="21.6640625" style="189" customWidth="1"/>
    <col min="1546" max="1793" width="9.109375" style="189"/>
    <col min="1794" max="1794" width="4.5546875" style="189" customWidth="1"/>
    <col min="1795" max="1795" width="6.88671875" style="189" customWidth="1"/>
    <col min="1796" max="1796" width="81.6640625" style="189" customWidth="1"/>
    <col min="1797" max="1797" width="37.109375" style="189" customWidth="1"/>
    <col min="1798" max="1798" width="24.6640625" style="189" customWidth="1"/>
    <col min="1799" max="1799" width="11.6640625" style="189" customWidth="1"/>
    <col min="1800" max="1800" width="12" style="189" bestFit="1" customWidth="1"/>
    <col min="1801" max="1801" width="21.6640625" style="189" customWidth="1"/>
    <col min="1802" max="2049" width="9.109375" style="189"/>
    <col min="2050" max="2050" width="4.5546875" style="189" customWidth="1"/>
    <col min="2051" max="2051" width="6.88671875" style="189" customWidth="1"/>
    <col min="2052" max="2052" width="81.6640625" style="189" customWidth="1"/>
    <col min="2053" max="2053" width="37.109375" style="189" customWidth="1"/>
    <col min="2054" max="2054" width="24.6640625" style="189" customWidth="1"/>
    <col min="2055" max="2055" width="11.6640625" style="189" customWidth="1"/>
    <col min="2056" max="2056" width="12" style="189" bestFit="1" customWidth="1"/>
    <col min="2057" max="2057" width="21.6640625" style="189" customWidth="1"/>
    <col min="2058" max="2305" width="9.109375" style="189"/>
    <col min="2306" max="2306" width="4.5546875" style="189" customWidth="1"/>
    <col min="2307" max="2307" width="6.88671875" style="189" customWidth="1"/>
    <col min="2308" max="2308" width="81.6640625" style="189" customWidth="1"/>
    <col min="2309" max="2309" width="37.109375" style="189" customWidth="1"/>
    <col min="2310" max="2310" width="24.6640625" style="189" customWidth="1"/>
    <col min="2311" max="2311" width="11.6640625" style="189" customWidth="1"/>
    <col min="2312" max="2312" width="12" style="189" bestFit="1" customWidth="1"/>
    <col min="2313" max="2313" width="21.6640625" style="189" customWidth="1"/>
    <col min="2314" max="2561" width="9.109375" style="189"/>
    <col min="2562" max="2562" width="4.5546875" style="189" customWidth="1"/>
    <col min="2563" max="2563" width="6.88671875" style="189" customWidth="1"/>
    <col min="2564" max="2564" width="81.6640625" style="189" customWidth="1"/>
    <col min="2565" max="2565" width="37.109375" style="189" customWidth="1"/>
    <col min="2566" max="2566" width="24.6640625" style="189" customWidth="1"/>
    <col min="2567" max="2567" width="11.6640625" style="189" customWidth="1"/>
    <col min="2568" max="2568" width="12" style="189" bestFit="1" customWidth="1"/>
    <col min="2569" max="2569" width="21.6640625" style="189" customWidth="1"/>
    <col min="2570" max="2817" width="9.109375" style="189"/>
    <col min="2818" max="2818" width="4.5546875" style="189" customWidth="1"/>
    <col min="2819" max="2819" width="6.88671875" style="189" customWidth="1"/>
    <col min="2820" max="2820" width="81.6640625" style="189" customWidth="1"/>
    <col min="2821" max="2821" width="37.109375" style="189" customWidth="1"/>
    <col min="2822" max="2822" width="24.6640625" style="189" customWidth="1"/>
    <col min="2823" max="2823" width="11.6640625" style="189" customWidth="1"/>
    <col min="2824" max="2824" width="12" style="189" bestFit="1" customWidth="1"/>
    <col min="2825" max="2825" width="21.6640625" style="189" customWidth="1"/>
    <col min="2826" max="3073" width="9.109375" style="189"/>
    <col min="3074" max="3074" width="4.5546875" style="189" customWidth="1"/>
    <col min="3075" max="3075" width="6.88671875" style="189" customWidth="1"/>
    <col min="3076" max="3076" width="81.6640625" style="189" customWidth="1"/>
    <col min="3077" max="3077" width="37.109375" style="189" customWidth="1"/>
    <col min="3078" max="3078" width="24.6640625" style="189" customWidth="1"/>
    <col min="3079" max="3079" width="11.6640625" style="189" customWidth="1"/>
    <col min="3080" max="3080" width="12" style="189" bestFit="1" customWidth="1"/>
    <col min="3081" max="3081" width="21.6640625" style="189" customWidth="1"/>
    <col min="3082" max="3329" width="9.109375" style="189"/>
    <col min="3330" max="3330" width="4.5546875" style="189" customWidth="1"/>
    <col min="3331" max="3331" width="6.88671875" style="189" customWidth="1"/>
    <col min="3332" max="3332" width="81.6640625" style="189" customWidth="1"/>
    <col min="3333" max="3333" width="37.109375" style="189" customWidth="1"/>
    <col min="3334" max="3334" width="24.6640625" style="189" customWidth="1"/>
    <col min="3335" max="3335" width="11.6640625" style="189" customWidth="1"/>
    <col min="3336" max="3336" width="12" style="189" bestFit="1" customWidth="1"/>
    <col min="3337" max="3337" width="21.6640625" style="189" customWidth="1"/>
    <col min="3338" max="3585" width="9.109375" style="189"/>
    <col min="3586" max="3586" width="4.5546875" style="189" customWidth="1"/>
    <col min="3587" max="3587" width="6.88671875" style="189" customWidth="1"/>
    <col min="3588" max="3588" width="81.6640625" style="189" customWidth="1"/>
    <col min="3589" max="3589" width="37.109375" style="189" customWidth="1"/>
    <col min="3590" max="3590" width="24.6640625" style="189" customWidth="1"/>
    <col min="3591" max="3591" width="11.6640625" style="189" customWidth="1"/>
    <col min="3592" max="3592" width="12" style="189" bestFit="1" customWidth="1"/>
    <col min="3593" max="3593" width="21.6640625" style="189" customWidth="1"/>
    <col min="3594" max="3841" width="9.109375" style="189"/>
    <col min="3842" max="3842" width="4.5546875" style="189" customWidth="1"/>
    <col min="3843" max="3843" width="6.88671875" style="189" customWidth="1"/>
    <col min="3844" max="3844" width="81.6640625" style="189" customWidth="1"/>
    <col min="3845" max="3845" width="37.109375" style="189" customWidth="1"/>
    <col min="3846" max="3846" width="24.6640625" style="189" customWidth="1"/>
    <col min="3847" max="3847" width="11.6640625" style="189" customWidth="1"/>
    <col min="3848" max="3848" width="12" style="189" bestFit="1" customWidth="1"/>
    <col min="3849" max="3849" width="21.6640625" style="189" customWidth="1"/>
    <col min="3850" max="4097" width="9.109375" style="189"/>
    <col min="4098" max="4098" width="4.5546875" style="189" customWidth="1"/>
    <col min="4099" max="4099" width="6.88671875" style="189" customWidth="1"/>
    <col min="4100" max="4100" width="81.6640625" style="189" customWidth="1"/>
    <col min="4101" max="4101" width="37.109375" style="189" customWidth="1"/>
    <col min="4102" max="4102" width="24.6640625" style="189" customWidth="1"/>
    <col min="4103" max="4103" width="11.6640625" style="189" customWidth="1"/>
    <col min="4104" max="4104" width="12" style="189" bestFit="1" customWidth="1"/>
    <col min="4105" max="4105" width="21.6640625" style="189" customWidth="1"/>
    <col min="4106" max="4353" width="9.109375" style="189"/>
    <col min="4354" max="4354" width="4.5546875" style="189" customWidth="1"/>
    <col min="4355" max="4355" width="6.88671875" style="189" customWidth="1"/>
    <col min="4356" max="4356" width="81.6640625" style="189" customWidth="1"/>
    <col min="4357" max="4357" width="37.109375" style="189" customWidth="1"/>
    <col min="4358" max="4358" width="24.6640625" style="189" customWidth="1"/>
    <col min="4359" max="4359" width="11.6640625" style="189" customWidth="1"/>
    <col min="4360" max="4360" width="12" style="189" bestFit="1" customWidth="1"/>
    <col min="4361" max="4361" width="21.6640625" style="189" customWidth="1"/>
    <col min="4362" max="4609" width="9.109375" style="189"/>
    <col min="4610" max="4610" width="4.5546875" style="189" customWidth="1"/>
    <col min="4611" max="4611" width="6.88671875" style="189" customWidth="1"/>
    <col min="4612" max="4612" width="81.6640625" style="189" customWidth="1"/>
    <col min="4613" max="4613" width="37.109375" style="189" customWidth="1"/>
    <col min="4614" max="4614" width="24.6640625" style="189" customWidth="1"/>
    <col min="4615" max="4615" width="11.6640625" style="189" customWidth="1"/>
    <col min="4616" max="4616" width="12" style="189" bestFit="1" customWidth="1"/>
    <col min="4617" max="4617" width="21.6640625" style="189" customWidth="1"/>
    <col min="4618" max="4865" width="9.109375" style="189"/>
    <col min="4866" max="4866" width="4.5546875" style="189" customWidth="1"/>
    <col min="4867" max="4867" width="6.88671875" style="189" customWidth="1"/>
    <col min="4868" max="4868" width="81.6640625" style="189" customWidth="1"/>
    <col min="4869" max="4869" width="37.109375" style="189" customWidth="1"/>
    <col min="4870" max="4870" width="24.6640625" style="189" customWidth="1"/>
    <col min="4871" max="4871" width="11.6640625" style="189" customWidth="1"/>
    <col min="4872" max="4872" width="12" style="189" bestFit="1" customWidth="1"/>
    <col min="4873" max="4873" width="21.6640625" style="189" customWidth="1"/>
    <col min="4874" max="5121" width="9.109375" style="189"/>
    <col min="5122" max="5122" width="4.5546875" style="189" customWidth="1"/>
    <col min="5123" max="5123" width="6.88671875" style="189" customWidth="1"/>
    <col min="5124" max="5124" width="81.6640625" style="189" customWidth="1"/>
    <col min="5125" max="5125" width="37.109375" style="189" customWidth="1"/>
    <col min="5126" max="5126" width="24.6640625" style="189" customWidth="1"/>
    <col min="5127" max="5127" width="11.6640625" style="189" customWidth="1"/>
    <col min="5128" max="5128" width="12" style="189" bestFit="1" customWidth="1"/>
    <col min="5129" max="5129" width="21.6640625" style="189" customWidth="1"/>
    <col min="5130" max="5377" width="9.109375" style="189"/>
    <col min="5378" max="5378" width="4.5546875" style="189" customWidth="1"/>
    <col min="5379" max="5379" width="6.88671875" style="189" customWidth="1"/>
    <col min="5380" max="5380" width="81.6640625" style="189" customWidth="1"/>
    <col min="5381" max="5381" width="37.109375" style="189" customWidth="1"/>
    <col min="5382" max="5382" width="24.6640625" style="189" customWidth="1"/>
    <col min="5383" max="5383" width="11.6640625" style="189" customWidth="1"/>
    <col min="5384" max="5384" width="12" style="189" bestFit="1" customWidth="1"/>
    <col min="5385" max="5385" width="21.6640625" style="189" customWidth="1"/>
    <col min="5386" max="5633" width="9.109375" style="189"/>
    <col min="5634" max="5634" width="4.5546875" style="189" customWidth="1"/>
    <col min="5635" max="5635" width="6.88671875" style="189" customWidth="1"/>
    <col min="5636" max="5636" width="81.6640625" style="189" customWidth="1"/>
    <col min="5637" max="5637" width="37.109375" style="189" customWidth="1"/>
    <col min="5638" max="5638" width="24.6640625" style="189" customWidth="1"/>
    <col min="5639" max="5639" width="11.6640625" style="189" customWidth="1"/>
    <col min="5640" max="5640" width="12" style="189" bestFit="1" customWidth="1"/>
    <col min="5641" max="5641" width="21.6640625" style="189" customWidth="1"/>
    <col min="5642" max="5889" width="9.109375" style="189"/>
    <col min="5890" max="5890" width="4.5546875" style="189" customWidth="1"/>
    <col min="5891" max="5891" width="6.88671875" style="189" customWidth="1"/>
    <col min="5892" max="5892" width="81.6640625" style="189" customWidth="1"/>
    <col min="5893" max="5893" width="37.109375" style="189" customWidth="1"/>
    <col min="5894" max="5894" width="24.6640625" style="189" customWidth="1"/>
    <col min="5895" max="5895" width="11.6640625" style="189" customWidth="1"/>
    <col min="5896" max="5896" width="12" style="189" bestFit="1" customWidth="1"/>
    <col min="5897" max="5897" width="21.6640625" style="189" customWidth="1"/>
    <col min="5898" max="6145" width="9.109375" style="189"/>
    <col min="6146" max="6146" width="4.5546875" style="189" customWidth="1"/>
    <col min="6147" max="6147" width="6.88671875" style="189" customWidth="1"/>
    <col min="6148" max="6148" width="81.6640625" style="189" customWidth="1"/>
    <col min="6149" max="6149" width="37.109375" style="189" customWidth="1"/>
    <col min="6150" max="6150" width="24.6640625" style="189" customWidth="1"/>
    <col min="6151" max="6151" width="11.6640625" style="189" customWidth="1"/>
    <col min="6152" max="6152" width="12" style="189" bestFit="1" customWidth="1"/>
    <col min="6153" max="6153" width="21.6640625" style="189" customWidth="1"/>
    <col min="6154" max="6401" width="9.109375" style="189"/>
    <col min="6402" max="6402" width="4.5546875" style="189" customWidth="1"/>
    <col min="6403" max="6403" width="6.88671875" style="189" customWidth="1"/>
    <col min="6404" max="6404" width="81.6640625" style="189" customWidth="1"/>
    <col min="6405" max="6405" width="37.109375" style="189" customWidth="1"/>
    <col min="6406" max="6406" width="24.6640625" style="189" customWidth="1"/>
    <col min="6407" max="6407" width="11.6640625" style="189" customWidth="1"/>
    <col min="6408" max="6408" width="12" style="189" bestFit="1" customWidth="1"/>
    <col min="6409" max="6409" width="21.6640625" style="189" customWidth="1"/>
    <col min="6410" max="6657" width="9.109375" style="189"/>
    <col min="6658" max="6658" width="4.5546875" style="189" customWidth="1"/>
    <col min="6659" max="6659" width="6.88671875" style="189" customWidth="1"/>
    <col min="6660" max="6660" width="81.6640625" style="189" customWidth="1"/>
    <col min="6661" max="6661" width="37.109375" style="189" customWidth="1"/>
    <col min="6662" max="6662" width="24.6640625" style="189" customWidth="1"/>
    <col min="6663" max="6663" width="11.6640625" style="189" customWidth="1"/>
    <col min="6664" max="6664" width="12" style="189" bestFit="1" customWidth="1"/>
    <col min="6665" max="6665" width="21.6640625" style="189" customWidth="1"/>
    <col min="6666" max="6913" width="9.109375" style="189"/>
    <col min="6914" max="6914" width="4.5546875" style="189" customWidth="1"/>
    <col min="6915" max="6915" width="6.88671875" style="189" customWidth="1"/>
    <col min="6916" max="6916" width="81.6640625" style="189" customWidth="1"/>
    <col min="6917" max="6917" width="37.109375" style="189" customWidth="1"/>
    <col min="6918" max="6918" width="24.6640625" style="189" customWidth="1"/>
    <col min="6919" max="6919" width="11.6640625" style="189" customWidth="1"/>
    <col min="6920" max="6920" width="12" style="189" bestFit="1" customWidth="1"/>
    <col min="6921" max="6921" width="21.6640625" style="189" customWidth="1"/>
    <col min="6922" max="7169" width="9.109375" style="189"/>
    <col min="7170" max="7170" width="4.5546875" style="189" customWidth="1"/>
    <col min="7171" max="7171" width="6.88671875" style="189" customWidth="1"/>
    <col min="7172" max="7172" width="81.6640625" style="189" customWidth="1"/>
    <col min="7173" max="7173" width="37.109375" style="189" customWidth="1"/>
    <col min="7174" max="7174" width="24.6640625" style="189" customWidth="1"/>
    <col min="7175" max="7175" width="11.6640625" style="189" customWidth="1"/>
    <col min="7176" max="7176" width="12" style="189" bestFit="1" customWidth="1"/>
    <col min="7177" max="7177" width="21.6640625" style="189" customWidth="1"/>
    <col min="7178" max="7425" width="9.109375" style="189"/>
    <col min="7426" max="7426" width="4.5546875" style="189" customWidth="1"/>
    <col min="7427" max="7427" width="6.88671875" style="189" customWidth="1"/>
    <col min="7428" max="7428" width="81.6640625" style="189" customWidth="1"/>
    <col min="7429" max="7429" width="37.109375" style="189" customWidth="1"/>
    <col min="7430" max="7430" width="24.6640625" style="189" customWidth="1"/>
    <col min="7431" max="7431" width="11.6640625" style="189" customWidth="1"/>
    <col min="7432" max="7432" width="12" style="189" bestFit="1" customWidth="1"/>
    <col min="7433" max="7433" width="21.6640625" style="189" customWidth="1"/>
    <col min="7434" max="7681" width="9.109375" style="189"/>
    <col min="7682" max="7682" width="4.5546875" style="189" customWidth="1"/>
    <col min="7683" max="7683" width="6.88671875" style="189" customWidth="1"/>
    <col min="7684" max="7684" width="81.6640625" style="189" customWidth="1"/>
    <col min="7685" max="7685" width="37.109375" style="189" customWidth="1"/>
    <col min="7686" max="7686" width="24.6640625" style="189" customWidth="1"/>
    <col min="7687" max="7687" width="11.6640625" style="189" customWidth="1"/>
    <col min="7688" max="7688" width="12" style="189" bestFit="1" customWidth="1"/>
    <col min="7689" max="7689" width="21.6640625" style="189" customWidth="1"/>
    <col min="7690" max="7937" width="9.109375" style="189"/>
    <col min="7938" max="7938" width="4.5546875" style="189" customWidth="1"/>
    <col min="7939" max="7939" width="6.88671875" style="189" customWidth="1"/>
    <col min="7940" max="7940" width="81.6640625" style="189" customWidth="1"/>
    <col min="7941" max="7941" width="37.109375" style="189" customWidth="1"/>
    <col min="7942" max="7942" width="24.6640625" style="189" customWidth="1"/>
    <col min="7943" max="7943" width="11.6640625" style="189" customWidth="1"/>
    <col min="7944" max="7944" width="12" style="189" bestFit="1" customWidth="1"/>
    <col min="7945" max="7945" width="21.6640625" style="189" customWidth="1"/>
    <col min="7946" max="8193" width="9.109375" style="189"/>
    <col min="8194" max="8194" width="4.5546875" style="189" customWidth="1"/>
    <col min="8195" max="8195" width="6.88671875" style="189" customWidth="1"/>
    <col min="8196" max="8196" width="81.6640625" style="189" customWidth="1"/>
    <col min="8197" max="8197" width="37.109375" style="189" customWidth="1"/>
    <col min="8198" max="8198" width="24.6640625" style="189" customWidth="1"/>
    <col min="8199" max="8199" width="11.6640625" style="189" customWidth="1"/>
    <col min="8200" max="8200" width="12" style="189" bestFit="1" customWidth="1"/>
    <col min="8201" max="8201" width="21.6640625" style="189" customWidth="1"/>
    <col min="8202" max="8449" width="9.109375" style="189"/>
    <col min="8450" max="8450" width="4.5546875" style="189" customWidth="1"/>
    <col min="8451" max="8451" width="6.88671875" style="189" customWidth="1"/>
    <col min="8452" max="8452" width="81.6640625" style="189" customWidth="1"/>
    <col min="8453" max="8453" width="37.109375" style="189" customWidth="1"/>
    <col min="8454" max="8454" width="24.6640625" style="189" customWidth="1"/>
    <col min="8455" max="8455" width="11.6640625" style="189" customWidth="1"/>
    <col min="8456" max="8456" width="12" style="189" bestFit="1" customWidth="1"/>
    <col min="8457" max="8457" width="21.6640625" style="189" customWidth="1"/>
    <col min="8458" max="8705" width="9.109375" style="189"/>
    <col min="8706" max="8706" width="4.5546875" style="189" customWidth="1"/>
    <col min="8707" max="8707" width="6.88671875" style="189" customWidth="1"/>
    <col min="8708" max="8708" width="81.6640625" style="189" customWidth="1"/>
    <col min="8709" max="8709" width="37.109375" style="189" customWidth="1"/>
    <col min="8710" max="8710" width="24.6640625" style="189" customWidth="1"/>
    <col min="8711" max="8711" width="11.6640625" style="189" customWidth="1"/>
    <col min="8712" max="8712" width="12" style="189" bestFit="1" customWidth="1"/>
    <col min="8713" max="8713" width="21.6640625" style="189" customWidth="1"/>
    <col min="8714" max="8961" width="9.109375" style="189"/>
    <col min="8962" max="8962" width="4.5546875" style="189" customWidth="1"/>
    <col min="8963" max="8963" width="6.88671875" style="189" customWidth="1"/>
    <col min="8964" max="8964" width="81.6640625" style="189" customWidth="1"/>
    <col min="8965" max="8965" width="37.109375" style="189" customWidth="1"/>
    <col min="8966" max="8966" width="24.6640625" style="189" customWidth="1"/>
    <col min="8967" max="8967" width="11.6640625" style="189" customWidth="1"/>
    <col min="8968" max="8968" width="12" style="189" bestFit="1" customWidth="1"/>
    <col min="8969" max="8969" width="21.6640625" style="189" customWidth="1"/>
    <col min="8970" max="9217" width="9.109375" style="189"/>
    <col min="9218" max="9218" width="4.5546875" style="189" customWidth="1"/>
    <col min="9219" max="9219" width="6.88671875" style="189" customWidth="1"/>
    <col min="9220" max="9220" width="81.6640625" style="189" customWidth="1"/>
    <col min="9221" max="9221" width="37.109375" style="189" customWidth="1"/>
    <col min="9222" max="9222" width="24.6640625" style="189" customWidth="1"/>
    <col min="9223" max="9223" width="11.6640625" style="189" customWidth="1"/>
    <col min="9224" max="9224" width="12" style="189" bestFit="1" customWidth="1"/>
    <col min="9225" max="9225" width="21.6640625" style="189" customWidth="1"/>
    <col min="9226" max="9473" width="9.109375" style="189"/>
    <col min="9474" max="9474" width="4.5546875" style="189" customWidth="1"/>
    <col min="9475" max="9475" width="6.88671875" style="189" customWidth="1"/>
    <col min="9476" max="9476" width="81.6640625" style="189" customWidth="1"/>
    <col min="9477" max="9477" width="37.109375" style="189" customWidth="1"/>
    <col min="9478" max="9478" width="24.6640625" style="189" customWidth="1"/>
    <col min="9479" max="9479" width="11.6640625" style="189" customWidth="1"/>
    <col min="9480" max="9480" width="12" style="189" bestFit="1" customWidth="1"/>
    <col min="9481" max="9481" width="21.6640625" style="189" customWidth="1"/>
    <col min="9482" max="9729" width="9.109375" style="189"/>
    <col min="9730" max="9730" width="4.5546875" style="189" customWidth="1"/>
    <col min="9731" max="9731" width="6.88671875" style="189" customWidth="1"/>
    <col min="9732" max="9732" width="81.6640625" style="189" customWidth="1"/>
    <col min="9733" max="9733" width="37.109375" style="189" customWidth="1"/>
    <col min="9734" max="9734" width="24.6640625" style="189" customWidth="1"/>
    <col min="9735" max="9735" width="11.6640625" style="189" customWidth="1"/>
    <col min="9736" max="9736" width="12" style="189" bestFit="1" customWidth="1"/>
    <col min="9737" max="9737" width="21.6640625" style="189" customWidth="1"/>
    <col min="9738" max="9985" width="9.109375" style="189"/>
    <col min="9986" max="9986" width="4.5546875" style="189" customWidth="1"/>
    <col min="9987" max="9987" width="6.88671875" style="189" customWidth="1"/>
    <col min="9988" max="9988" width="81.6640625" style="189" customWidth="1"/>
    <col min="9989" max="9989" width="37.109375" style="189" customWidth="1"/>
    <col min="9990" max="9990" width="24.6640625" style="189" customWidth="1"/>
    <col min="9991" max="9991" width="11.6640625" style="189" customWidth="1"/>
    <col min="9992" max="9992" width="12" style="189" bestFit="1" customWidth="1"/>
    <col min="9993" max="9993" width="21.6640625" style="189" customWidth="1"/>
    <col min="9994" max="10241" width="9.109375" style="189"/>
    <col min="10242" max="10242" width="4.5546875" style="189" customWidth="1"/>
    <col min="10243" max="10243" width="6.88671875" style="189" customWidth="1"/>
    <col min="10244" max="10244" width="81.6640625" style="189" customWidth="1"/>
    <col min="10245" max="10245" width="37.109375" style="189" customWidth="1"/>
    <col min="10246" max="10246" width="24.6640625" style="189" customWidth="1"/>
    <col min="10247" max="10247" width="11.6640625" style="189" customWidth="1"/>
    <col min="10248" max="10248" width="12" style="189" bestFit="1" customWidth="1"/>
    <col min="10249" max="10249" width="21.6640625" style="189" customWidth="1"/>
    <col min="10250" max="10497" width="9.109375" style="189"/>
    <col min="10498" max="10498" width="4.5546875" style="189" customWidth="1"/>
    <col min="10499" max="10499" width="6.88671875" style="189" customWidth="1"/>
    <col min="10500" max="10500" width="81.6640625" style="189" customWidth="1"/>
    <col min="10501" max="10501" width="37.109375" style="189" customWidth="1"/>
    <col min="10502" max="10502" width="24.6640625" style="189" customWidth="1"/>
    <col min="10503" max="10503" width="11.6640625" style="189" customWidth="1"/>
    <col min="10504" max="10504" width="12" style="189" bestFit="1" customWidth="1"/>
    <col min="10505" max="10505" width="21.6640625" style="189" customWidth="1"/>
    <col min="10506" max="10753" width="9.109375" style="189"/>
    <col min="10754" max="10754" width="4.5546875" style="189" customWidth="1"/>
    <col min="10755" max="10755" width="6.88671875" style="189" customWidth="1"/>
    <col min="10756" max="10756" width="81.6640625" style="189" customWidth="1"/>
    <col min="10757" max="10757" width="37.109375" style="189" customWidth="1"/>
    <col min="10758" max="10758" width="24.6640625" style="189" customWidth="1"/>
    <col min="10759" max="10759" width="11.6640625" style="189" customWidth="1"/>
    <col min="10760" max="10760" width="12" style="189" bestFit="1" customWidth="1"/>
    <col min="10761" max="10761" width="21.6640625" style="189" customWidth="1"/>
    <col min="10762" max="11009" width="9.109375" style="189"/>
    <col min="11010" max="11010" width="4.5546875" style="189" customWidth="1"/>
    <col min="11011" max="11011" width="6.88671875" style="189" customWidth="1"/>
    <col min="11012" max="11012" width="81.6640625" style="189" customWidth="1"/>
    <col min="11013" max="11013" width="37.109375" style="189" customWidth="1"/>
    <col min="11014" max="11014" width="24.6640625" style="189" customWidth="1"/>
    <col min="11015" max="11015" width="11.6640625" style="189" customWidth="1"/>
    <col min="11016" max="11016" width="12" style="189" bestFit="1" customWidth="1"/>
    <col min="11017" max="11017" width="21.6640625" style="189" customWidth="1"/>
    <col min="11018" max="11265" width="9.109375" style="189"/>
    <col min="11266" max="11266" width="4.5546875" style="189" customWidth="1"/>
    <col min="11267" max="11267" width="6.88671875" style="189" customWidth="1"/>
    <col min="11268" max="11268" width="81.6640625" style="189" customWidth="1"/>
    <col min="11269" max="11269" width="37.109375" style="189" customWidth="1"/>
    <col min="11270" max="11270" width="24.6640625" style="189" customWidth="1"/>
    <col min="11271" max="11271" width="11.6640625" style="189" customWidth="1"/>
    <col min="11272" max="11272" width="12" style="189" bestFit="1" customWidth="1"/>
    <col min="11273" max="11273" width="21.6640625" style="189" customWidth="1"/>
    <col min="11274" max="11521" width="9.109375" style="189"/>
    <col min="11522" max="11522" width="4.5546875" style="189" customWidth="1"/>
    <col min="11523" max="11523" width="6.88671875" style="189" customWidth="1"/>
    <col min="11524" max="11524" width="81.6640625" style="189" customWidth="1"/>
    <col min="11525" max="11525" width="37.109375" style="189" customWidth="1"/>
    <col min="11526" max="11526" width="24.6640625" style="189" customWidth="1"/>
    <col min="11527" max="11527" width="11.6640625" style="189" customWidth="1"/>
    <col min="11528" max="11528" width="12" style="189" bestFit="1" customWidth="1"/>
    <col min="11529" max="11529" width="21.6640625" style="189" customWidth="1"/>
    <col min="11530" max="11777" width="9.109375" style="189"/>
    <col min="11778" max="11778" width="4.5546875" style="189" customWidth="1"/>
    <col min="11779" max="11779" width="6.88671875" style="189" customWidth="1"/>
    <col min="11780" max="11780" width="81.6640625" style="189" customWidth="1"/>
    <col min="11781" max="11781" width="37.109375" style="189" customWidth="1"/>
    <col min="11782" max="11782" width="24.6640625" style="189" customWidth="1"/>
    <col min="11783" max="11783" width="11.6640625" style="189" customWidth="1"/>
    <col min="11784" max="11784" width="12" style="189" bestFit="1" customWidth="1"/>
    <col min="11785" max="11785" width="21.6640625" style="189" customWidth="1"/>
    <col min="11786" max="12033" width="9.109375" style="189"/>
    <col min="12034" max="12034" width="4.5546875" style="189" customWidth="1"/>
    <col min="12035" max="12035" width="6.88671875" style="189" customWidth="1"/>
    <col min="12036" max="12036" width="81.6640625" style="189" customWidth="1"/>
    <col min="12037" max="12037" width="37.109375" style="189" customWidth="1"/>
    <col min="12038" max="12038" width="24.6640625" style="189" customWidth="1"/>
    <col min="12039" max="12039" width="11.6640625" style="189" customWidth="1"/>
    <col min="12040" max="12040" width="12" style="189" bestFit="1" customWidth="1"/>
    <col min="12041" max="12041" width="21.6640625" style="189" customWidth="1"/>
    <col min="12042" max="12289" width="9.109375" style="189"/>
    <col min="12290" max="12290" width="4.5546875" style="189" customWidth="1"/>
    <col min="12291" max="12291" width="6.88671875" style="189" customWidth="1"/>
    <col min="12292" max="12292" width="81.6640625" style="189" customWidth="1"/>
    <col min="12293" max="12293" width="37.109375" style="189" customWidth="1"/>
    <col min="12294" max="12294" width="24.6640625" style="189" customWidth="1"/>
    <col min="12295" max="12295" width="11.6640625" style="189" customWidth="1"/>
    <col min="12296" max="12296" width="12" style="189" bestFit="1" customWidth="1"/>
    <col min="12297" max="12297" width="21.6640625" style="189" customWidth="1"/>
    <col min="12298" max="12545" width="9.109375" style="189"/>
    <col min="12546" max="12546" width="4.5546875" style="189" customWidth="1"/>
    <col min="12547" max="12547" width="6.88671875" style="189" customWidth="1"/>
    <col min="12548" max="12548" width="81.6640625" style="189" customWidth="1"/>
    <col min="12549" max="12549" width="37.109375" style="189" customWidth="1"/>
    <col min="12550" max="12550" width="24.6640625" style="189" customWidth="1"/>
    <col min="12551" max="12551" width="11.6640625" style="189" customWidth="1"/>
    <col min="12552" max="12552" width="12" style="189" bestFit="1" customWidth="1"/>
    <col min="12553" max="12553" width="21.6640625" style="189" customWidth="1"/>
    <col min="12554" max="12801" width="9.109375" style="189"/>
    <col min="12802" max="12802" width="4.5546875" style="189" customWidth="1"/>
    <col min="12803" max="12803" width="6.88671875" style="189" customWidth="1"/>
    <col min="12804" max="12804" width="81.6640625" style="189" customWidth="1"/>
    <col min="12805" max="12805" width="37.109375" style="189" customWidth="1"/>
    <col min="12806" max="12806" width="24.6640625" style="189" customWidth="1"/>
    <col min="12807" max="12807" width="11.6640625" style="189" customWidth="1"/>
    <col min="12808" max="12808" width="12" style="189" bestFit="1" customWidth="1"/>
    <col min="12809" max="12809" width="21.6640625" style="189" customWidth="1"/>
    <col min="12810" max="13057" width="9.109375" style="189"/>
    <col min="13058" max="13058" width="4.5546875" style="189" customWidth="1"/>
    <col min="13059" max="13059" width="6.88671875" style="189" customWidth="1"/>
    <col min="13060" max="13060" width="81.6640625" style="189" customWidth="1"/>
    <col min="13061" max="13061" width="37.109375" style="189" customWidth="1"/>
    <col min="13062" max="13062" width="24.6640625" style="189" customWidth="1"/>
    <col min="13063" max="13063" width="11.6640625" style="189" customWidth="1"/>
    <col min="13064" max="13064" width="12" style="189" bestFit="1" customWidth="1"/>
    <col min="13065" max="13065" width="21.6640625" style="189" customWidth="1"/>
    <col min="13066" max="13313" width="9.109375" style="189"/>
    <col min="13314" max="13314" width="4.5546875" style="189" customWidth="1"/>
    <col min="13315" max="13315" width="6.88671875" style="189" customWidth="1"/>
    <col min="13316" max="13316" width="81.6640625" style="189" customWidth="1"/>
    <col min="13317" max="13317" width="37.109375" style="189" customWidth="1"/>
    <col min="13318" max="13318" width="24.6640625" style="189" customWidth="1"/>
    <col min="13319" max="13319" width="11.6640625" style="189" customWidth="1"/>
    <col min="13320" max="13320" width="12" style="189" bestFit="1" customWidth="1"/>
    <col min="13321" max="13321" width="21.6640625" style="189" customWidth="1"/>
    <col min="13322" max="13569" width="9.109375" style="189"/>
    <col min="13570" max="13570" width="4.5546875" style="189" customWidth="1"/>
    <col min="13571" max="13571" width="6.88671875" style="189" customWidth="1"/>
    <col min="13572" max="13572" width="81.6640625" style="189" customWidth="1"/>
    <col min="13573" max="13573" width="37.109375" style="189" customWidth="1"/>
    <col min="13574" max="13574" width="24.6640625" style="189" customWidth="1"/>
    <col min="13575" max="13575" width="11.6640625" style="189" customWidth="1"/>
    <col min="13576" max="13576" width="12" style="189" bestFit="1" customWidth="1"/>
    <col min="13577" max="13577" width="21.6640625" style="189" customWidth="1"/>
    <col min="13578" max="13825" width="9.109375" style="189"/>
    <col min="13826" max="13826" width="4.5546875" style="189" customWidth="1"/>
    <col min="13827" max="13827" width="6.88671875" style="189" customWidth="1"/>
    <col min="13828" max="13828" width="81.6640625" style="189" customWidth="1"/>
    <col min="13829" max="13829" width="37.109375" style="189" customWidth="1"/>
    <col min="13830" max="13830" width="24.6640625" style="189" customWidth="1"/>
    <col min="13831" max="13831" width="11.6640625" style="189" customWidth="1"/>
    <col min="13832" max="13832" width="12" style="189" bestFit="1" customWidth="1"/>
    <col min="13833" max="13833" width="21.6640625" style="189" customWidth="1"/>
    <col min="13834" max="14081" width="9.109375" style="189"/>
    <col min="14082" max="14082" width="4.5546875" style="189" customWidth="1"/>
    <col min="14083" max="14083" width="6.88671875" style="189" customWidth="1"/>
    <col min="14084" max="14084" width="81.6640625" style="189" customWidth="1"/>
    <col min="14085" max="14085" width="37.109375" style="189" customWidth="1"/>
    <col min="14086" max="14086" width="24.6640625" style="189" customWidth="1"/>
    <col min="14087" max="14087" width="11.6640625" style="189" customWidth="1"/>
    <col min="14088" max="14088" width="12" style="189" bestFit="1" customWidth="1"/>
    <col min="14089" max="14089" width="21.6640625" style="189" customWidth="1"/>
    <col min="14090" max="14337" width="9.109375" style="189"/>
    <col min="14338" max="14338" width="4.5546875" style="189" customWidth="1"/>
    <col min="14339" max="14339" width="6.88671875" style="189" customWidth="1"/>
    <col min="14340" max="14340" width="81.6640625" style="189" customWidth="1"/>
    <col min="14341" max="14341" width="37.109375" style="189" customWidth="1"/>
    <col min="14342" max="14342" width="24.6640625" style="189" customWidth="1"/>
    <col min="14343" max="14343" width="11.6640625" style="189" customWidth="1"/>
    <col min="14344" max="14344" width="12" style="189" bestFit="1" customWidth="1"/>
    <col min="14345" max="14345" width="21.6640625" style="189" customWidth="1"/>
    <col min="14346" max="14593" width="9.109375" style="189"/>
    <col min="14594" max="14594" width="4.5546875" style="189" customWidth="1"/>
    <col min="14595" max="14595" width="6.88671875" style="189" customWidth="1"/>
    <col min="14596" max="14596" width="81.6640625" style="189" customWidth="1"/>
    <col min="14597" max="14597" width="37.109375" style="189" customWidth="1"/>
    <col min="14598" max="14598" width="24.6640625" style="189" customWidth="1"/>
    <col min="14599" max="14599" width="11.6640625" style="189" customWidth="1"/>
    <col min="14600" max="14600" width="12" style="189" bestFit="1" customWidth="1"/>
    <col min="14601" max="14601" width="21.6640625" style="189" customWidth="1"/>
    <col min="14602" max="14849" width="9.109375" style="189"/>
    <col min="14850" max="14850" width="4.5546875" style="189" customWidth="1"/>
    <col min="14851" max="14851" width="6.88671875" style="189" customWidth="1"/>
    <col min="14852" max="14852" width="81.6640625" style="189" customWidth="1"/>
    <col min="14853" max="14853" width="37.109375" style="189" customWidth="1"/>
    <col min="14854" max="14854" width="24.6640625" style="189" customWidth="1"/>
    <col min="14855" max="14855" width="11.6640625" style="189" customWidth="1"/>
    <col min="14856" max="14856" width="12" style="189" bestFit="1" customWidth="1"/>
    <col min="14857" max="14857" width="21.6640625" style="189" customWidth="1"/>
    <col min="14858" max="15105" width="9.109375" style="189"/>
    <col min="15106" max="15106" width="4.5546875" style="189" customWidth="1"/>
    <col min="15107" max="15107" width="6.88671875" style="189" customWidth="1"/>
    <col min="15108" max="15108" width="81.6640625" style="189" customWidth="1"/>
    <col min="15109" max="15109" width="37.109375" style="189" customWidth="1"/>
    <col min="15110" max="15110" width="24.6640625" style="189" customWidth="1"/>
    <col min="15111" max="15111" width="11.6640625" style="189" customWidth="1"/>
    <col min="15112" max="15112" width="12" style="189" bestFit="1" customWidth="1"/>
    <col min="15113" max="15113" width="21.6640625" style="189" customWidth="1"/>
    <col min="15114" max="15361" width="9.109375" style="189"/>
    <col min="15362" max="15362" width="4.5546875" style="189" customWidth="1"/>
    <col min="15363" max="15363" width="6.88671875" style="189" customWidth="1"/>
    <col min="15364" max="15364" width="81.6640625" style="189" customWidth="1"/>
    <col min="15365" max="15365" width="37.109375" style="189" customWidth="1"/>
    <col min="15366" max="15366" width="24.6640625" style="189" customWidth="1"/>
    <col min="15367" max="15367" width="11.6640625" style="189" customWidth="1"/>
    <col min="15368" max="15368" width="12" style="189" bestFit="1" customWidth="1"/>
    <col min="15369" max="15369" width="21.6640625" style="189" customWidth="1"/>
    <col min="15370" max="15617" width="9.109375" style="189"/>
    <col min="15618" max="15618" width="4.5546875" style="189" customWidth="1"/>
    <col min="15619" max="15619" width="6.88671875" style="189" customWidth="1"/>
    <col min="15620" max="15620" width="81.6640625" style="189" customWidth="1"/>
    <col min="15621" max="15621" width="37.109375" style="189" customWidth="1"/>
    <col min="15622" max="15622" width="24.6640625" style="189" customWidth="1"/>
    <col min="15623" max="15623" width="11.6640625" style="189" customWidth="1"/>
    <col min="15624" max="15624" width="12" style="189" bestFit="1" customWidth="1"/>
    <col min="15625" max="15625" width="21.6640625" style="189" customWidth="1"/>
    <col min="15626" max="15873" width="9.109375" style="189"/>
    <col min="15874" max="15874" width="4.5546875" style="189" customWidth="1"/>
    <col min="15875" max="15875" width="6.88671875" style="189" customWidth="1"/>
    <col min="15876" max="15876" width="81.6640625" style="189" customWidth="1"/>
    <col min="15877" max="15877" width="37.109375" style="189" customWidth="1"/>
    <col min="15878" max="15878" width="24.6640625" style="189" customWidth="1"/>
    <col min="15879" max="15879" width="11.6640625" style="189" customWidth="1"/>
    <col min="15880" max="15880" width="12" style="189" bestFit="1" customWidth="1"/>
    <col min="15881" max="15881" width="21.6640625" style="189" customWidth="1"/>
    <col min="15882" max="16129" width="9.109375" style="189"/>
    <col min="16130" max="16130" width="4.5546875" style="189" customWidth="1"/>
    <col min="16131" max="16131" width="6.88671875" style="189" customWidth="1"/>
    <col min="16132" max="16132" width="81.6640625" style="189" customWidth="1"/>
    <col min="16133" max="16133" width="37.109375" style="189" customWidth="1"/>
    <col min="16134" max="16134" width="24.6640625" style="189" customWidth="1"/>
    <col min="16135" max="16135" width="11.6640625" style="189" customWidth="1"/>
    <col min="16136" max="16136" width="12" style="189" bestFit="1" customWidth="1"/>
    <col min="16137" max="16137" width="21.6640625" style="189" customWidth="1"/>
    <col min="16138" max="16384" width="9.109375" style="189"/>
  </cols>
  <sheetData>
    <row r="1" spans="1:10" ht="18" customHeight="1" thickBot="1">
      <c r="A1" s="315" t="s">
        <v>3542</v>
      </c>
      <c r="B1" s="315"/>
      <c r="C1" s="315"/>
      <c r="D1" s="315"/>
      <c r="E1" s="315"/>
      <c r="F1" s="315"/>
      <c r="G1" s="315"/>
      <c r="H1" s="315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2.8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2.8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2.8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2.8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2.8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2.8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2.8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2.8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2.8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13.2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2.8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16" t="s">
        <v>5080</v>
      </c>
      <c r="B615" s="316"/>
      <c r="C615" s="316"/>
      <c r="D615" s="316"/>
      <c r="E615" s="316"/>
      <c r="F615" s="316"/>
      <c r="G615" s="316"/>
      <c r="H615" s="316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44D72F5203248ADA7AA704DBD5C3B" ma:contentTypeVersion="4" ma:contentTypeDescription="Create a new document." ma:contentTypeScope="" ma:versionID="49e6d8a684f0008cdbb400b29fef72f5">
  <xsd:schema xmlns:xsd="http://www.w3.org/2001/XMLSchema" xmlns:xs="http://www.w3.org/2001/XMLSchema" xmlns:p="http://schemas.microsoft.com/office/2006/metadata/properties" xmlns:ns2="9d082aea-5bbb-4a0b-9e9f-ca1427d9abad" xmlns:ns3="1da0a812-136f-4ea9-9d0e-4cd82503c772" targetNamespace="http://schemas.microsoft.com/office/2006/metadata/properties" ma:root="true" ma:fieldsID="be89d8d047de657f810ba240e21166fc" ns2:_="" ns3:_="">
    <xsd:import namespace="9d082aea-5bbb-4a0b-9e9f-ca1427d9abad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82aea-5bbb-4a0b-9e9f-ca1427d9a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7CB32-289C-4B3E-AC86-997110822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82aea-5bbb-4a0b-9e9f-ca1427d9abad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3B63F-6811-49F5-AD44-0E0234724E81}">
  <ds:schemaRefs>
    <ds:schemaRef ds:uri="http://purl.org/dc/terms/"/>
    <ds:schemaRef ds:uri="http://schemas.openxmlformats.org/package/2006/metadata/core-properties"/>
    <ds:schemaRef ds:uri="1da0a812-136f-4ea9-9d0e-4cd82503c77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d082aea-5bbb-4a0b-9e9f-ca1427d9ab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274F4B-E816-4DB8-8AC8-C326D9F3C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Mihaela Lesičak</cp:lastModifiedBy>
  <cp:lastPrinted>2022-09-18T21:57:43Z</cp:lastPrinted>
  <dcterms:created xsi:type="dcterms:W3CDTF">2018-09-10T07:36:17Z</dcterms:created>
  <dcterms:modified xsi:type="dcterms:W3CDTF">2023-02-13T13:38:23Z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  <property fmtid="{D5CDD505-2E9C-101B-9397-08002B2CF9AE}" pid="3" name="ContentTypeId">
    <vt:lpwstr>0x010100D1144D72F5203248ADA7AA704DBD5C3B</vt:lpwstr>
  </property>
</Properties>
</file>